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Mese" sheetId="3" state="visible" r:id="rId3"/>
    <sheet xmlns:r="http://schemas.openxmlformats.org/officeDocument/2006/relationships" name="Mese precedente" sheetId="4" state="visible" r:id="rId4"/>
    <sheet xmlns:r="http://schemas.openxmlformats.org/officeDocument/2006/relationships" name="F24" sheetId="5" state="visible" r:id="rId5"/>
    <sheet xmlns:r="http://schemas.openxmlformats.org/officeDocument/2006/relationships" name="Novembre 2026" sheetId="6" state="visible" r:id="rId6"/>
    <sheet xmlns:r="http://schemas.openxmlformats.org/officeDocument/2006/relationships" name="CCNL" sheetId="7" state="visible" r:id="rId7"/>
    <sheet xmlns:r="http://schemas.openxmlformats.org/officeDocument/2006/relationships" name="Parametri" sheetId="8" state="visible" r:id="rId8"/>
    <sheet xmlns:r="http://schemas.openxmlformats.org/officeDocument/2006/relationships" name="Codice fiscale" sheetId="9" state="visible" r:id="rId9"/>
    <sheet xmlns:r="http://schemas.openxmlformats.org/officeDocument/2006/relationships" name="Riconciliazione" sheetId="10" state="visible" r:id="rId10"/>
  </sheets>
  <definedNames>
    <definedName name="_xlnm._FilterDatabase" localSheetId="2" hidden="1">'Mese'!$A$4:$AY$254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0.0"/>
    <numFmt numFmtId="167" formatCode="0.0000"/>
    <numFmt numFmtId="168" formatCode="&quot;€&quot;#,##0.00;-&quot;€&quot;#,##0.00;&quot;-&quot;"/>
    <numFmt numFmtId="169" formatCode="0.000000"/>
    <numFmt numFmtId="170" formatCode="0.0E+00"/>
  </numFmts>
  <fonts count="15">
    <font>
      <name val="Calibri"/>
      <family val="2"/>
      <color theme="1"/>
      <sz val="11"/>
      <scheme val="minor"/>
    </font>
    <font>
      <name val="Arial"/>
      <b val="1"/>
      <color rgb="001B2430"/>
      <sz val="14"/>
    </font>
    <font>
      <name val="Arial"/>
      <i val="1"/>
      <color rgb="005F6B7A"/>
      <sz val="10"/>
    </font>
    <font>
      <name val="Arial"/>
      <b val="1"/>
      <color rgb="00FFFFFF"/>
      <sz val="10"/>
    </font>
    <font>
      <name val="Arial"/>
      <color rgb="001B2430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b val="1"/>
      <color rgb="001B2430"/>
      <sz val="10"/>
    </font>
    <font>
      <name val="Arial"/>
      <b val="1"/>
      <color rgb="001B2430"/>
      <sz val="11"/>
    </font>
    <font>
      <name val="Arial"/>
      <b val="1"/>
      <color rgb="001B2430"/>
      <sz val="12"/>
    </font>
    <font>
      <name val="Arial"/>
      <b val="1"/>
      <color rgb="001B2430"/>
      <sz val="18"/>
    </font>
    <font>
      <name val="Arial"/>
      <color rgb="005F6B7A"/>
      <sz val="12"/>
    </font>
    <font>
      <name val="Arial"/>
      <color rgb="001F5FA8"/>
      <sz val="10"/>
    </font>
    <font>
      <name val="Arial"/>
      <b val="1"/>
      <color rgb="00008000"/>
      <sz val="10"/>
    </font>
    <font>
      <name val="Arial"/>
      <color rgb="005F6B7A"/>
      <sz val="10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8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0" borderId="0" applyAlignment="1" pivotButton="0" quotePrefix="0" xfId="0">
      <alignment vertical="top" wrapText="1"/>
    </xf>
    <xf numFmtId="0" fontId="14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7" fillId="0" borderId="0" pivotButton="0" quotePrefix="0" xfId="0"/>
    <xf numFmtId="168" fontId="4" fillId="0" borderId="0" pivotButton="0" quotePrefix="0" xfId="0"/>
    <xf numFmtId="168" fontId="7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4" fontId="5" fillId="0" borderId="0" pivotButton="0" quotePrefix="0" xfId="0"/>
    <xf numFmtId="167" fontId="5" fillId="0" borderId="0" pivotButton="0" quotePrefix="0" xfId="0"/>
    <xf numFmtId="4" fontId="4" fillId="0" borderId="0" pivotButton="0" quotePrefix="0" xfId="0"/>
    <xf numFmtId="167" fontId="6" fillId="0" borderId="0" pivotButton="0" quotePrefix="0" xfId="0"/>
    <xf numFmtId="167" fontId="4" fillId="0" borderId="0" pivotButton="0" quotePrefix="0" xfId="0"/>
    <xf numFmtId="4" fontId="6" fillId="0" borderId="0" pivotButton="0" quotePrefix="0" xfId="0"/>
    <xf numFmtId="10" fontId="4" fillId="0" borderId="0" pivotButton="0" quotePrefix="0" xfId="0"/>
    <xf numFmtId="0" fontId="6" fillId="0" borderId="0" pivotButton="0" quotePrefix="0" xfId="0"/>
    <xf numFmtId="10" fontId="5" fillId="3" borderId="0" pivotButton="0" quotePrefix="0" xfId="0"/>
    <xf numFmtId="166" fontId="5" fillId="0" borderId="0" pivotButton="0" quotePrefix="0" xfId="0"/>
    <xf numFmtId="1" fontId="5" fillId="0" borderId="0" pivotButton="0" quotePrefix="0" xfId="0"/>
    <xf numFmtId="2" fontId="5" fillId="0" borderId="0" pivotButton="0" quotePrefix="0" xfId="0"/>
    <xf numFmtId="0" fontId="9" fillId="0" borderId="0" pivotButton="0" quotePrefix="0" xfId="0"/>
    <xf numFmtId="169" fontId="5" fillId="0" borderId="0" pivotButton="0" quotePrefix="0" xfId="0"/>
    <xf numFmtId="169" fontId="6" fillId="0" borderId="0" pivotButton="0" quotePrefix="0" xfId="0"/>
    <xf numFmtId="17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5C6C2"/>
        </patternFill>
      </fill>
    </dxf>
    <dxf>
      <fill>
        <patternFill patternType="solid">
          <fgColor rgb="00D5E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ithub.com/D0M3N1C0X/controlli-cedolini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00" customWidth="1" min="3" max="3"/>
  </cols>
  <sheetData>
    <row r="2">
      <c r="B2" s="1" t="inlineStr">
        <is>
          <t>Controlli cedolini</t>
        </is>
      </c>
    </row>
    <row r="3">
      <c r="B3" s="2" t="inlineStr">
        <is>
          <t>Dieci controlli sui cedolini del mese, prima dell'invio al cliente: CCNL Terziario Confcommercio</t>
        </is>
      </c>
    </row>
    <row r="5">
      <c r="B5" s="3" t="inlineStr">
        <is>
          <t>Come si usa</t>
        </is>
      </c>
    </row>
    <row r="6">
      <c r="C6" s="4" t="inlineStr">
        <is>
          <t>1. Imposta il mese nei Parametri. Incolla i cedolini del mese nel foglio Mese (colonne A-W, più i ratei di tredicesima e quattordicesima in AU-AV, fino a 250 righe) e quelli del mese prima nel foglio Mese precedente.</t>
        </is>
      </c>
    </row>
    <row r="7">
      <c r="C7" s="4" t="inlineStr">
        <is>
          <t>2. Incolla gli importi delle deleghe F24 nel foglio F24 (colonne B ed E).</t>
        </is>
      </c>
    </row>
    <row r="8">
      <c r="C8" s="4" t="inlineStr">
        <is>
          <t>3. Controlla i parametri gialli nel foglio Parametri: l'aliquota INPS va presa dal cliente.</t>
        </is>
      </c>
    </row>
    <row r="9">
      <c r="C9" s="4" t="inlineStr">
        <is>
          <t>4. Leggi il Riepilogo e filtra il foglio Mese sulla colonna Errori maggiore di zero.</t>
        </is>
      </c>
    </row>
    <row r="11">
      <c r="B11" s="3" t="inlineStr">
        <is>
          <t>I controlli</t>
        </is>
      </c>
    </row>
    <row r="12">
      <c r="B12" s="4" t="inlineStr">
        <is>
          <t>C01 Minimo tabellare</t>
        </is>
      </c>
      <c r="C12" s="4" t="inlineStr">
        <is>
          <t>Tabellare diverso dal minimo del livello (paga base, altri elementi, contingenza), part-time compreso. Priorità alta.</t>
        </is>
      </c>
    </row>
    <row r="13">
      <c r="B13" s="4" t="inlineStr">
        <is>
          <t>C02 Scatti di anzianità</t>
        </is>
      </c>
      <c r="C13" s="4" t="inlineStr">
        <is>
          <t>Importo degli scatti diverso da quelli maturati dalla data di assunzione. Priorità alta.</t>
        </is>
      </c>
    </row>
    <row r="14">
      <c r="B14" s="4" t="inlineStr">
        <is>
          <t>C03 Contributi INPS</t>
        </is>
      </c>
      <c r="C14" s="4" t="inlineStr">
        <is>
          <t>Contributo a carico del dipendente diverso da imponibile arrotondato all'euro × aliquota. Priorità alta.</t>
        </is>
      </c>
    </row>
    <row r="15">
      <c r="B15" s="4" t="inlineStr">
        <is>
          <t>C04 Quota TFR</t>
        </is>
      </c>
      <c r="C15" s="4" t="inlineStr">
        <is>
          <t>Rateo TFR diverso da retribuzione ordinaria × 14 / 13,5 / 12. Priorità media.</t>
        </is>
      </c>
    </row>
    <row r="16">
      <c r="B16" s="4" t="inlineStr">
        <is>
          <t>C05 Residuo ferie</t>
        </is>
      </c>
      <c r="C16" s="4" t="inlineStr">
        <is>
          <t>Residuo diverso da residuo del mese prima + maturate - godute. Priorità media.</t>
        </is>
      </c>
    </row>
    <row r="17">
      <c r="B17" s="4" t="inlineStr">
        <is>
          <t>C06 Quadratura</t>
        </is>
      </c>
      <c r="C17" s="4" t="inlineStr">
        <is>
          <t>Lordo diverso dalla somma delle voci, o netto diverso da lordo meno trattenute. Priorità alta.</t>
        </is>
      </c>
    </row>
    <row r="18">
      <c r="B18" s="4" t="inlineStr">
        <is>
          <t>C07 Variazione del netto</t>
        </is>
      </c>
      <c r="C18" s="4" t="inlineStr">
        <is>
          <t>Netto oltre il 20% sopra o sotto il mese prima, senza un evento che lo spieghi. Priorità media.</t>
        </is>
      </c>
    </row>
    <row r="19">
      <c r="B19" s="4" t="inlineStr">
        <is>
          <t>C08 Riconciliazione F24</t>
        </is>
      </c>
      <c r="C19" s="4" t="inlineStr">
        <is>
          <t>Ritenute o contributi in F24 diversi dalla somma dei cedolini del cliente. Priorità alta.</t>
        </is>
      </c>
    </row>
    <row r="20">
      <c r="B20" s="4" t="inlineStr">
        <is>
          <t>C09 Codice fiscale</t>
        </is>
      </c>
      <c r="C20" s="4" t="inlineStr">
        <is>
          <t>Carattere di controllo non valido. Priorità alta.</t>
        </is>
      </c>
    </row>
    <row r="21">
      <c r="B21" s="4" t="inlineStr">
        <is>
          <t>C10 Anagrafica</t>
        </is>
      </c>
      <c r="C21" s="4" t="inlineStr">
        <is>
          <t>Livello, part-time, superminimo o data di assunzione diversi dal mese prima, senza un evento. Priorità alta.</t>
        </is>
      </c>
    </row>
    <row r="22">
      <c r="B22" s="4" t="inlineStr">
        <is>
          <t>C11 Ratei 13ª e 14ª</t>
        </is>
      </c>
      <c r="C22" s="4" t="inlineStr">
        <is>
          <t>Dodicesimi maturati diversi dai mesi di servizio nel periodo (frazione di 15 giorni intera). Priorità media.</t>
        </is>
      </c>
    </row>
    <row r="24">
      <c r="B24" s="3" t="inlineStr">
        <is>
          <t>Fogli</t>
        </is>
      </c>
    </row>
    <row r="25">
      <c r="B25" s="5" t="inlineStr">
        <is>
          <t>Riepilogo</t>
        </is>
      </c>
      <c r="C25" s="4" t="inlineStr">
        <is>
          <t>Errori per controllo e cliente; costo della tranche di novembre.</t>
        </is>
      </c>
    </row>
    <row r="26">
      <c r="B26" s="5" t="inlineStr">
        <is>
          <t>Mese</t>
        </is>
      </c>
      <c r="C26" s="4" t="inlineStr">
        <is>
          <t>I cedolini del mese con valori attesi ed esiti, riga per riga.</t>
        </is>
      </c>
    </row>
    <row r="27">
      <c r="B27" s="5" t="inlineStr">
        <is>
          <t>Mese precedente</t>
        </is>
      </c>
      <c r="C27" s="4" t="inlineStr">
        <is>
          <t>Netto e residuo ferie del mese prima.</t>
        </is>
      </c>
    </row>
    <row r="28">
      <c r="B28" s="5" t="inlineStr">
        <is>
          <t>F24</t>
        </is>
      </c>
      <c r="C28" s="4" t="inlineStr">
        <is>
          <t>Deleghe contro somma dei cedolini, per cliente.</t>
        </is>
      </c>
    </row>
    <row r="29">
      <c r="B29" s="5" t="inlineStr">
        <is>
          <t>Novembre 2026</t>
        </is>
      </c>
      <c r="C29" s="4" t="inlineStr">
        <is>
          <t>Aumento dei minimi dal 1° novembre per dipendente, con l'assorbimento del superminimo.</t>
        </is>
      </c>
    </row>
    <row r="30">
      <c r="B30" s="5" t="inlineStr">
        <is>
          <t>CCNL</t>
        </is>
      </c>
      <c r="C30" s="4" t="inlineStr">
        <is>
          <t>Minimi e scatti del CCNL Terziario.</t>
        </is>
      </c>
    </row>
    <row r="31">
      <c r="B31" s="5" t="inlineStr">
        <is>
          <t>Parametri</t>
        </is>
      </c>
      <c r="C31" s="4" t="inlineStr">
        <is>
          <t>Aliquota, divisore TFR, ferie, soglie.</t>
        </is>
      </c>
    </row>
    <row r="32">
      <c r="B32" s="5" t="inlineStr">
        <is>
          <t>Codice fiscale</t>
        </is>
      </c>
      <c r="C32" s="4" t="inlineStr">
        <is>
          <t>Valori per il carattere di controllo.</t>
        </is>
      </c>
    </row>
    <row r="33">
      <c r="B33" s="5" t="inlineStr">
        <is>
          <t>Riconciliazione</t>
        </is>
      </c>
      <c r="C33" s="4" t="inlineStr">
        <is>
          <t>Ogni formula confrontata con Python.</t>
        </is>
      </c>
    </row>
    <row r="35">
      <c r="B35" s="3" t="inlineStr">
        <is>
          <t>Verifica</t>
        </is>
      </c>
      <c r="C35" s="6">
        <f>Riconciliazione!B3</f>
        <v/>
      </c>
    </row>
    <row r="37" ht="28" customHeight="1">
      <c r="B37" s="3" t="inlineStr">
        <is>
          <t>Dati</t>
        </is>
      </c>
      <c r="C37" s="7" t="inlineStr">
        <is>
          <t>Sintetici: tre clienti e 122 dipendenti inventati, con errori inseriti apposta. I minimi del CCNL sono reali (fonti in docs/fonti.md). IRPEF non calcolata: serve solo a riconciliare l'F24.</t>
        </is>
      </c>
    </row>
    <row r="38" ht="28" customHeight="1">
      <c r="B38" s="3" t="inlineStr">
        <is>
          <t>Limiti</t>
        </is>
      </c>
      <c r="C38" s="7" t="inlineStr">
        <is>
          <t>Non trova un errore coerente: un livello sbagliato in anagrafica dà un cedolino che torna. Non è consulenza del lavoro.</t>
        </is>
      </c>
    </row>
    <row r="40">
      <c r="B40" s="8" t="inlineStr">
        <is>
          <t>Domenico Perroni</t>
        </is>
      </c>
      <c r="C40" s="5" t="inlineStr">
        <is>
          <t>https://github.com/D0M3N1C0X/controlli-cedolini</t>
        </is>
      </c>
    </row>
  </sheetData>
  <hyperlinks>
    <hyperlink ref="B25" location="'Riepilogo'!A1"/>
    <hyperlink ref="B26" location="'Mese'!A1"/>
    <hyperlink ref="B27" location="'Mese precedente'!A1"/>
    <hyperlink ref="B28" location="'F24'!A1"/>
    <hyperlink ref="B29" location="'Novembre 2026'!A1"/>
    <hyperlink ref="B30" location="'CCNL'!A1"/>
    <hyperlink ref="B31" location="'Parametri'!A1"/>
    <hyperlink ref="B32" location="'Codice fiscale'!A1"/>
    <hyperlink ref="B33" location="'Riconciliazione'!A1"/>
    <hyperlink xmlns:r="http://schemas.openxmlformats.org/officeDocument/2006/relationships" ref="C40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Riepilogo del mese</t>
        </is>
      </c>
    </row>
    <row r="2">
      <c r="A2" s="10" t="inlineStr">
        <is>
          <t>Errori per controllo e cliente, e il costo della tranche di novembre.</t>
        </is>
      </c>
    </row>
    <row r="4" ht="32" customHeight="1">
      <c r="A4" s="11" t="inlineStr">
        <is>
          <t>Codice</t>
        </is>
      </c>
      <c r="B4" s="11" t="inlineStr">
        <is>
          <t>Controllo</t>
        </is>
      </c>
      <c r="C4" s="11" t="inlineStr">
        <is>
          <t>Cliente A</t>
        </is>
      </c>
      <c r="D4" s="11" t="inlineStr">
        <is>
          <t>Cliente B</t>
        </is>
      </c>
      <c r="E4" s="11" t="inlineStr">
        <is>
          <t>Cliente C</t>
        </is>
      </c>
      <c r="F4" s="11" t="inlineStr">
        <is>
          <t>Totale</t>
        </is>
      </c>
    </row>
    <row r="5">
      <c r="A5" s="12" t="inlineStr">
        <is>
          <t>C01</t>
        </is>
      </c>
      <c r="B5" s="4" t="inlineStr">
        <is>
          <t>Minimo tabellare</t>
        </is>
      </c>
      <c r="C5" s="4">
        <f>COUNTIFS(Mese!$B$5:$B$254,"A",Mese!$AK$5:$AK$254,"ERRORE")</f>
        <v/>
      </c>
      <c r="D5" s="4">
        <f>COUNTIFS(Mese!$B$5:$B$254,"B",Mese!$AK$5:$AK$254,"ERRORE")</f>
        <v/>
      </c>
      <c r="E5" s="4">
        <f>COUNTIFS(Mese!$B$5:$B$254,"C",Mese!$AK$5:$AK$254,"ERRORE")</f>
        <v/>
      </c>
      <c r="F5" s="12">
        <f>SUM(C5:E5)</f>
        <v/>
      </c>
    </row>
    <row r="6">
      <c r="A6" s="12" t="inlineStr">
        <is>
          <t>C02</t>
        </is>
      </c>
      <c r="B6" s="4" t="inlineStr">
        <is>
          <t>Scatti di anzianità</t>
        </is>
      </c>
      <c r="C6" s="4">
        <f>COUNTIFS(Mese!$B$5:$B$254,"A",Mese!$AL$5:$AL$254,"ERRORE")</f>
        <v/>
      </c>
      <c r="D6" s="4">
        <f>COUNTIFS(Mese!$B$5:$B$254,"B",Mese!$AL$5:$AL$254,"ERRORE")</f>
        <v/>
      </c>
      <c r="E6" s="4">
        <f>COUNTIFS(Mese!$B$5:$B$254,"C",Mese!$AL$5:$AL$254,"ERRORE")</f>
        <v/>
      </c>
      <c r="F6" s="12">
        <f>SUM(C6:E6)</f>
        <v/>
      </c>
    </row>
    <row r="7">
      <c r="A7" s="12" t="inlineStr">
        <is>
          <t>C03</t>
        </is>
      </c>
      <c r="B7" s="4" t="inlineStr">
        <is>
          <t>Contributi INPS</t>
        </is>
      </c>
      <c r="C7" s="4">
        <f>COUNTIFS(Mese!$B$5:$B$254,"A",Mese!$AM$5:$AM$254,"ERRORE")</f>
        <v/>
      </c>
      <c r="D7" s="4">
        <f>COUNTIFS(Mese!$B$5:$B$254,"B",Mese!$AM$5:$AM$254,"ERRORE")</f>
        <v/>
      </c>
      <c r="E7" s="4">
        <f>COUNTIFS(Mese!$B$5:$B$254,"C",Mese!$AM$5:$AM$254,"ERRORE")</f>
        <v/>
      </c>
      <c r="F7" s="12">
        <f>SUM(C7:E7)</f>
        <v/>
      </c>
    </row>
    <row r="8">
      <c r="A8" s="12" t="inlineStr">
        <is>
          <t>C04</t>
        </is>
      </c>
      <c r="B8" s="4" t="inlineStr">
        <is>
          <t>Quota TFR</t>
        </is>
      </c>
      <c r="C8" s="4">
        <f>COUNTIFS(Mese!$B$5:$B$254,"A",Mese!$AN$5:$AN$254,"ERRORE")</f>
        <v/>
      </c>
      <c r="D8" s="4">
        <f>COUNTIFS(Mese!$B$5:$B$254,"B",Mese!$AN$5:$AN$254,"ERRORE")</f>
        <v/>
      </c>
      <c r="E8" s="4">
        <f>COUNTIFS(Mese!$B$5:$B$254,"C",Mese!$AN$5:$AN$254,"ERRORE")</f>
        <v/>
      </c>
      <c r="F8" s="12">
        <f>SUM(C8:E8)</f>
        <v/>
      </c>
    </row>
    <row r="9">
      <c r="A9" s="12" t="inlineStr">
        <is>
          <t>C05</t>
        </is>
      </c>
      <c r="B9" s="4" t="inlineStr">
        <is>
          <t>Residuo ferie</t>
        </is>
      </c>
      <c r="C9" s="4">
        <f>COUNTIFS(Mese!$B$5:$B$254,"A",Mese!$AO$5:$AO$254,"ERRORE")</f>
        <v/>
      </c>
      <c r="D9" s="4">
        <f>COUNTIFS(Mese!$B$5:$B$254,"B",Mese!$AO$5:$AO$254,"ERRORE")</f>
        <v/>
      </c>
      <c r="E9" s="4">
        <f>COUNTIFS(Mese!$B$5:$B$254,"C",Mese!$AO$5:$AO$254,"ERRORE")</f>
        <v/>
      </c>
      <c r="F9" s="12">
        <f>SUM(C9:E9)</f>
        <v/>
      </c>
    </row>
    <row r="10">
      <c r="A10" s="12" t="inlineStr">
        <is>
          <t>C06</t>
        </is>
      </c>
      <c r="B10" s="4" t="inlineStr">
        <is>
          <t>Quadratura</t>
        </is>
      </c>
      <c r="C10" s="4">
        <f>COUNTIFS(Mese!$B$5:$B$254,"A",Mese!$AP$5:$AP$254,"ERRORE")</f>
        <v/>
      </c>
      <c r="D10" s="4">
        <f>COUNTIFS(Mese!$B$5:$B$254,"B",Mese!$AP$5:$AP$254,"ERRORE")</f>
        <v/>
      </c>
      <c r="E10" s="4">
        <f>COUNTIFS(Mese!$B$5:$B$254,"C",Mese!$AP$5:$AP$254,"ERRORE")</f>
        <v/>
      </c>
      <c r="F10" s="12">
        <f>SUM(C10:E10)</f>
        <v/>
      </c>
    </row>
    <row r="11">
      <c r="A11" s="12" t="inlineStr">
        <is>
          <t>C07</t>
        </is>
      </c>
      <c r="B11" s="4" t="inlineStr">
        <is>
          <t>Variazione del netto</t>
        </is>
      </c>
      <c r="C11" s="4">
        <f>COUNTIFS(Mese!$B$5:$B$254,"A",Mese!$AQ$5:$AQ$254,"ERRORE")</f>
        <v/>
      </c>
      <c r="D11" s="4">
        <f>COUNTIFS(Mese!$B$5:$B$254,"B",Mese!$AQ$5:$AQ$254,"ERRORE")</f>
        <v/>
      </c>
      <c r="E11" s="4">
        <f>COUNTIFS(Mese!$B$5:$B$254,"C",Mese!$AQ$5:$AQ$254,"ERRORE")</f>
        <v/>
      </c>
      <c r="F11" s="12">
        <f>SUM(C11:E11)</f>
        <v/>
      </c>
    </row>
    <row r="12">
      <c r="A12" s="12" t="inlineStr">
        <is>
          <t>C08</t>
        </is>
      </c>
      <c r="B12" s="4" t="inlineStr">
        <is>
          <t>Riconciliazione F24</t>
        </is>
      </c>
      <c r="C12" s="4">
        <f>COUNTIFS(F24!$A$5:$A$7,"A",F24!$H$5:$H$7,"ERRORE")</f>
        <v/>
      </c>
      <c r="D12" s="4">
        <f>COUNTIFS(F24!$A$5:$A$7,"B",F24!$H$5:$H$7,"ERRORE")</f>
        <v/>
      </c>
      <c r="E12" s="4">
        <f>COUNTIFS(F24!$A$5:$A$7,"C",F24!$H$5:$H$7,"ERRORE")</f>
        <v/>
      </c>
      <c r="F12" s="12">
        <f>SUM(C12:E12)</f>
        <v/>
      </c>
    </row>
    <row r="13">
      <c r="A13" s="12" t="inlineStr">
        <is>
          <t>C09</t>
        </is>
      </c>
      <c r="B13" s="4" t="inlineStr">
        <is>
          <t>Codice fiscale</t>
        </is>
      </c>
      <c r="C13" s="4">
        <f>COUNTIFS(Mese!$B$5:$B$254,"A",Mese!$AR$5:$AR$254,"ERRORE")</f>
        <v/>
      </c>
      <c r="D13" s="4">
        <f>COUNTIFS(Mese!$B$5:$B$254,"B",Mese!$AR$5:$AR$254,"ERRORE")</f>
        <v/>
      </c>
      <c r="E13" s="4">
        <f>COUNTIFS(Mese!$B$5:$B$254,"C",Mese!$AR$5:$AR$254,"ERRORE")</f>
        <v/>
      </c>
      <c r="F13" s="12">
        <f>SUM(C13:E13)</f>
        <v/>
      </c>
    </row>
    <row r="14">
      <c r="A14" s="12" t="inlineStr">
        <is>
          <t>C10</t>
        </is>
      </c>
      <c r="B14" s="4" t="inlineStr">
        <is>
          <t>Anagrafica</t>
        </is>
      </c>
      <c r="C14" s="4">
        <f>COUNTIFS(Mese!$B$5:$B$254,"A",Mese!$AS$5:$AS$254,"ERRORE")</f>
        <v/>
      </c>
      <c r="D14" s="4">
        <f>COUNTIFS(Mese!$B$5:$B$254,"B",Mese!$AS$5:$AS$254,"ERRORE")</f>
        <v/>
      </c>
      <c r="E14" s="4">
        <f>COUNTIFS(Mese!$B$5:$B$254,"C",Mese!$AS$5:$AS$254,"ERRORE")</f>
        <v/>
      </c>
      <c r="F14" s="12">
        <f>SUM(C14:E14)</f>
        <v/>
      </c>
    </row>
    <row r="15">
      <c r="A15" s="12" t="inlineStr">
        <is>
          <t>C11</t>
        </is>
      </c>
      <c r="B15" s="4" t="inlineStr">
        <is>
          <t>Ratei 13ª e 14ª</t>
        </is>
      </c>
      <c r="C15" s="4">
        <f>COUNTIFS(Mese!$B$5:$B$254,"A",Mese!$AY$5:$AY$254,"ERRORE")</f>
        <v/>
      </c>
      <c r="D15" s="4">
        <f>COUNTIFS(Mese!$B$5:$B$254,"B",Mese!$AY$5:$AY$254,"ERRORE")</f>
        <v/>
      </c>
      <c r="E15" s="4">
        <f>COUNTIFS(Mese!$B$5:$B$254,"C",Mese!$AY$5:$AY$254,"ERRORE")</f>
        <v/>
      </c>
      <c r="F15" s="12">
        <f>SUM(C15:E15)</f>
        <v/>
      </c>
    </row>
    <row r="16">
      <c r="B16" s="12" t="inlineStr">
        <is>
          <t>Segnalazioni</t>
        </is>
      </c>
      <c r="C16" s="12">
        <f>SUM(C5:C15)</f>
        <v/>
      </c>
      <c r="D16" s="12">
        <f>SUM(D5:D15)</f>
        <v/>
      </c>
      <c r="E16" s="12">
        <f>SUM(E5:E15)</f>
        <v/>
      </c>
      <c r="F16" s="12">
        <f>SUM(F5:F15)</f>
        <v/>
      </c>
    </row>
    <row r="19">
      <c r="A19" s="3" t="inlineStr">
        <is>
          <t>Tranche del 1° novembre 2026, al mese</t>
        </is>
      </c>
    </row>
    <row r="20" ht="20" customHeight="1">
      <c r="A20" s="11" t="inlineStr"/>
      <c r="B20" s="11" t="inlineStr">
        <is>
          <t>Voce</t>
        </is>
      </c>
      <c r="C20" s="11" t="inlineStr">
        <is>
          <t>Cliente A</t>
        </is>
      </c>
      <c r="D20" s="11" t="inlineStr">
        <is>
          <t>Cliente B</t>
        </is>
      </c>
      <c r="E20" s="11" t="inlineStr">
        <is>
          <t>Cliente C</t>
        </is>
      </c>
      <c r="F20" s="11" t="inlineStr">
        <is>
          <t>Totale</t>
        </is>
      </c>
    </row>
    <row r="21">
      <c r="B21" s="4" t="inlineStr">
        <is>
          <t>Aumento dei minimi</t>
        </is>
      </c>
      <c r="C21" s="13">
        <f>SUMIFS('Novembre 2026'!$G$5:$G$254,'Novembre 2026'!$B$5:$B$254,"A")</f>
        <v/>
      </c>
      <c r="D21" s="13">
        <f>SUMIFS('Novembre 2026'!$G$5:$G$254,'Novembre 2026'!$B$5:$B$254,"B")</f>
        <v/>
      </c>
      <c r="E21" s="13">
        <f>SUMIFS('Novembre 2026'!$G$5:$G$254,'Novembre 2026'!$B$5:$B$254,"C")</f>
        <v/>
      </c>
      <c r="F21" s="14">
        <f>SUM(C21:E21)</f>
        <v/>
      </c>
    </row>
    <row r="22">
      <c r="B22" s="4" t="inlineStr">
        <is>
          <t>Assorbito dai superminimi</t>
        </is>
      </c>
      <c r="C22" s="13">
        <f>SUMIFS('Novembre 2026'!$H$5:$H$254,'Novembre 2026'!$B$5:$B$254,"A")</f>
        <v/>
      </c>
      <c r="D22" s="13">
        <f>SUMIFS('Novembre 2026'!$H$5:$H$254,'Novembre 2026'!$B$5:$B$254,"B")</f>
        <v/>
      </c>
      <c r="E22" s="13">
        <f>SUMIFS('Novembre 2026'!$H$5:$H$254,'Novembre 2026'!$B$5:$B$254,"C")</f>
        <v/>
      </c>
      <c r="F22" s="14">
        <f>SUM(C22:E22)</f>
        <v/>
      </c>
    </row>
    <row r="23">
      <c r="B23" s="12" t="inlineStr">
        <is>
          <t>Da pagare in più ogni mese</t>
        </is>
      </c>
      <c r="C23" s="14">
        <f>SUMIFS('Novembre 2026'!$I$5:$I$254,'Novembre 2026'!$B$5:$B$254,"A")</f>
        <v/>
      </c>
      <c r="D23" s="14">
        <f>SUMIFS('Novembre 2026'!$I$5:$I$254,'Novembre 2026'!$B$5:$B$254,"B")</f>
        <v/>
      </c>
      <c r="E23" s="14">
        <f>SUMIFS('Novembre 2026'!$I$5:$I$254,'Novembre 2026'!$B$5:$B$254,"C")</f>
        <v/>
      </c>
      <c r="F23" s="14">
        <f>SUM(C23:E23)</f>
        <v/>
      </c>
    </row>
    <row r="24">
      <c r="B24" s="12" t="inlineStr">
        <is>
          <t>Costo annuo lordo (14 mensilità)</t>
        </is>
      </c>
      <c r="C24" s="14">
        <f>C23*Parametri!$C$8</f>
        <v/>
      </c>
      <c r="D24" s="14">
        <f>D23*Parametri!$C$8</f>
        <v/>
      </c>
      <c r="E24" s="14">
        <f>E23*Parametri!$C$8</f>
        <v/>
      </c>
      <c r="F24" s="14">
        <f>F23*Parametri!$C$8</f>
        <v/>
      </c>
    </row>
    <row r="25">
      <c r="B25" s="10" t="inlineStr">
        <is>
          <t>Lordo dipendente, senza contributi a carico dell'azienda.</t>
        </is>
      </c>
    </row>
  </sheetData>
  <conditionalFormatting sqref="C5:C15">
    <cfRule type="cellIs" priority="1" operator="greaterThan" dxfId="0">
      <formula>0</formula>
    </cfRule>
  </conditionalFormatting>
  <conditionalFormatting sqref="D5:D15">
    <cfRule type="cellIs" priority="2" operator="greaterThan" dxfId="0">
      <formula>0</formula>
    </cfRule>
  </conditionalFormatting>
  <conditionalFormatting sqref="E5:E15">
    <cfRule type="cellIs" priority="3" operator="greaterThan" dxfId="0">
      <formula>0</formula>
    </cfRule>
  </conditionalFormatting>
  <conditionalFormatting sqref="F5:F15">
    <cfRule type="cellIs" priority="4" operator="greater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Y2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9" customWidth="1" min="3" max="3"/>
    <col width="11" customWidth="1" min="4" max="4"/>
    <col width="11" customWidth="1" min="5" max="5"/>
    <col width="11" customWidth="1" min="6" max="6"/>
    <col width="14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</cols>
  <sheetData>
    <row r="1">
      <c r="A1" s="9" t="inlineStr">
        <is>
          <t>Mese: cedolini e controlli (nei dati di esempio, settembre 2026)</t>
        </is>
      </c>
    </row>
    <row r="2">
      <c r="A2" s="10" t="inlineStr">
        <is>
          <t>Colonne A-W e AU-AV: i dati del software paghe (blu), fino a 250 righe. Le altre: valori attesi ed esiti, in formula.</t>
        </is>
      </c>
    </row>
    <row r="4" ht="44" customHeight="1">
      <c r="A4" s="11" t="inlineStr">
        <is>
          <t>Matricola</t>
        </is>
      </c>
      <c r="B4" s="11" t="inlineStr">
        <is>
          <t>Cliente</t>
        </is>
      </c>
      <c r="C4" s="11" t="inlineStr">
        <is>
          <t>Codice fiscale</t>
        </is>
      </c>
      <c r="D4" s="11" t="inlineStr">
        <is>
          <t>Livello</t>
        </is>
      </c>
      <c r="E4" s="11" t="inlineStr">
        <is>
          <t>Data assunzione</t>
        </is>
      </c>
      <c r="F4" s="11" t="inlineStr">
        <is>
          <t>Part time</t>
        </is>
      </c>
      <c r="G4" s="11" t="inlineStr">
        <is>
          <t>Evento</t>
        </is>
      </c>
      <c r="H4" s="11" t="inlineStr">
        <is>
          <t>Superminimo assorbibile</t>
        </is>
      </c>
      <c r="I4" s="11" t="inlineStr">
        <is>
          <t>Tabellare</t>
        </is>
      </c>
      <c r="J4" s="11" t="inlineStr">
        <is>
          <t>Scatti n</t>
        </is>
      </c>
      <c r="K4" s="11" t="inlineStr">
        <is>
          <t>Scatti</t>
        </is>
      </c>
      <c r="L4" s="11" t="inlineStr">
        <is>
          <t>Superminimo</t>
        </is>
      </c>
      <c r="M4" s="11" t="inlineStr">
        <is>
          <t>Straordinari</t>
        </is>
      </c>
      <c r="N4" s="11" t="inlineStr">
        <is>
          <t>Lordo</t>
        </is>
      </c>
      <c r="O4" s="11" t="inlineStr">
        <is>
          <t>Contributi inps</t>
        </is>
      </c>
      <c r="P4" s="11" t="inlineStr">
        <is>
          <t>Imponibile irpef</t>
        </is>
      </c>
      <c r="Q4" s="11" t="inlineStr">
        <is>
          <t>Irpef</t>
        </is>
      </c>
      <c r="R4" s="11" t="inlineStr">
        <is>
          <t>Altre trattenute</t>
        </is>
      </c>
      <c r="S4" s="11" t="inlineStr">
        <is>
          <t>Netto</t>
        </is>
      </c>
      <c r="T4" s="11" t="inlineStr">
        <is>
          <t>Quota tfr</t>
        </is>
      </c>
      <c r="U4" s="11" t="inlineStr">
        <is>
          <t>Ferie maturate</t>
        </is>
      </c>
      <c r="V4" s="11" t="inlineStr">
        <is>
          <t>Ferie godute</t>
        </is>
      </c>
      <c r="W4" s="11" t="inlineStr">
        <is>
          <t>Ferie residuo</t>
        </is>
      </c>
      <c r="X4" s="11" t="inlineStr">
        <is>
          <t>Tabellare atteso</t>
        </is>
      </c>
      <c r="Y4" s="11" t="inlineStr">
        <is>
          <t>Mesi di servizio</t>
        </is>
      </c>
      <c r="Z4" s="11" t="inlineStr">
        <is>
          <t>Scatti attesi</t>
        </is>
      </c>
      <c r="AA4" s="11" t="inlineStr">
        <is>
          <t>Importo scatti atteso</t>
        </is>
      </c>
      <c r="AB4" s="11" t="inlineStr">
        <is>
          <t>Contributi attesi</t>
        </is>
      </c>
      <c r="AC4" s="11" t="inlineStr">
        <is>
          <t>TFR atteso</t>
        </is>
      </c>
      <c r="AD4" s="11" t="inlineStr">
        <is>
          <t>Residuo mese prima</t>
        </is>
      </c>
      <c r="AE4" s="11" t="inlineStr">
        <is>
          <t>Residuo atteso</t>
        </is>
      </c>
      <c r="AF4" s="11" t="inlineStr">
        <is>
          <t>Lordo atteso</t>
        </is>
      </c>
      <c r="AG4" s="11" t="inlineStr">
        <is>
          <t>Netto atteso</t>
        </is>
      </c>
      <c r="AH4" s="11" t="inlineStr">
        <is>
          <t>Netto mese prima</t>
        </is>
      </c>
      <c r="AI4" s="11" t="inlineStr">
        <is>
          <t>Variazione</t>
        </is>
      </c>
      <c r="AJ4" s="11" t="inlineStr">
        <is>
          <t>Controllo CF</t>
        </is>
      </c>
      <c r="AK4" s="11" t="inlineStr">
        <is>
          <t>C01 Minimo</t>
        </is>
      </c>
      <c r="AL4" s="11" t="inlineStr">
        <is>
          <t>C02 Scatti</t>
        </is>
      </c>
      <c r="AM4" s="11" t="inlineStr">
        <is>
          <t>C03 INPS</t>
        </is>
      </c>
      <c r="AN4" s="11" t="inlineStr">
        <is>
          <t>C04 TFR</t>
        </is>
      </c>
      <c r="AO4" s="11" t="inlineStr">
        <is>
          <t>C05 Ferie</t>
        </is>
      </c>
      <c r="AP4" s="11" t="inlineStr">
        <is>
          <t>C06 Quadratura</t>
        </is>
      </c>
      <c r="AQ4" s="11" t="inlineStr">
        <is>
          <t>C07 Variazione</t>
        </is>
      </c>
      <c r="AR4" s="11" t="inlineStr">
        <is>
          <t>C09 Cod. fiscale</t>
        </is>
      </c>
      <c r="AS4" s="11" t="inlineStr">
        <is>
          <t>C10 Anagrafica</t>
        </is>
      </c>
      <c r="AT4" s="11" t="inlineStr">
        <is>
          <t>Errori</t>
        </is>
      </c>
      <c r="AU4" s="11" t="inlineStr">
        <is>
          <t>Ratei 13ª</t>
        </is>
      </c>
      <c r="AV4" s="11" t="inlineStr">
        <is>
          <t>Ratei 14ª</t>
        </is>
      </c>
      <c r="AW4" s="11" t="inlineStr">
        <is>
          <t>Ratei 13ª attesi</t>
        </is>
      </c>
      <c r="AX4" s="11" t="inlineStr">
        <is>
          <t>Ratei 14ª attesi</t>
        </is>
      </c>
      <c r="AY4" s="11" t="inlineStr">
        <is>
          <t>C11 Ratei</t>
        </is>
      </c>
    </row>
    <row r="5">
      <c r="A5" s="15" t="inlineStr">
        <is>
          <t>A001</t>
        </is>
      </c>
      <c r="B5" s="15" t="inlineStr">
        <is>
          <t>A</t>
        </is>
      </c>
      <c r="C5" s="15" t="inlineStr">
        <is>
          <t>VRPZTV94P61Z351F</t>
        </is>
      </c>
      <c r="D5" s="15" t="inlineStr">
        <is>
          <t>6</t>
        </is>
      </c>
      <c r="E5" s="16" t="n">
        <v>46061</v>
      </c>
      <c r="F5" s="17" t="n">
        <v>1</v>
      </c>
      <c r="G5" s="15" t="inlineStr"/>
      <c r="H5" s="15" t="b">
        <v>0</v>
      </c>
      <c r="I5" s="17" t="n">
        <v>1539.7</v>
      </c>
      <c r="J5" s="15" t="n">
        <v>0</v>
      </c>
      <c r="K5" s="17" t="n">
        <v>0</v>
      </c>
      <c r="L5" s="17" t="n">
        <v>150</v>
      </c>
      <c r="M5" s="17" t="n">
        <v>0</v>
      </c>
      <c r="N5" s="17" t="n">
        <v>1689.7</v>
      </c>
      <c r="O5" s="17" t="n">
        <v>155.31</v>
      </c>
      <c r="P5" s="17" t="n">
        <v>1534.39</v>
      </c>
      <c r="Q5" s="17" t="n">
        <v>201.37</v>
      </c>
      <c r="R5" s="17" t="n">
        <v>23.02</v>
      </c>
      <c r="S5" s="17" t="n">
        <v>1347.5</v>
      </c>
      <c r="T5" s="17" t="n">
        <v>146.02</v>
      </c>
      <c r="U5" s="18" t="n">
        <v>2.1667</v>
      </c>
      <c r="V5" s="18" t="n">
        <v>0</v>
      </c>
      <c r="W5" s="18" t="n">
        <v>8.8527</v>
      </c>
      <c r="X5" s="19">
        <f>IF($A5="","",ROUND(INDEX(CCNL!$F$5:$F$12,MATCH(D5,CCNL!$A$5:$A$12,0))*F5,2))</f>
        <v/>
      </c>
      <c r="Y5" s="4">
        <f>IF($A5="","",(YEAR(Parametri!$C$5)*12+MONTH(Parametri!$C$5))-(YEAR(E5)*12+MONTH(E5)))</f>
        <v/>
      </c>
      <c r="Z5" s="4">
        <f>IF($A5="","",MIN(Parametri!$C$13,MAX(0,INT((Y5-1)/36))))</f>
        <v/>
      </c>
      <c r="AA5" s="19">
        <f>IF($A5="","",ROUND(INDEX(CCNL!$I$5:$I$12,MATCH(D5,CCNL!$A$5:$A$12,0))*Z5*F5,2))</f>
        <v/>
      </c>
      <c r="AB5" s="19">
        <f>IF($A5="","",ROUND(ROUND(N5,0)*Parametri!$C$6,2))</f>
        <v/>
      </c>
      <c r="AC5" s="19">
        <f>IF($A5="","",ROUND((I5+K5+L5)*Parametri!$C$8/Parametri!$C$7/12,2))</f>
        <v/>
      </c>
      <c r="AD5" s="20">
        <f>IF($A5="","",IFERROR(INDEX('Mese precedente'!$D$5:$D$254,MATCH(A5,'Mese precedente'!$A$5:$A$254,0)),0))</f>
        <v/>
      </c>
      <c r="AE5" s="21">
        <f>IF($A5="","",ROUND(AD5+ROUND(Parametri!$C$9/12,4)-V5,4))</f>
        <v/>
      </c>
      <c r="AF5" s="19">
        <f>IF($A5="","",ROUND(I5+K5+L5+M5,2))</f>
        <v/>
      </c>
      <c r="AG5" s="19">
        <f>IF($A5="","",ROUND(N5-O5-Q5-R5,2))</f>
        <v/>
      </c>
      <c r="AH5" s="22">
        <f>IF($A5="","",IFERROR(INDEX('Mese precedente'!$C$5:$C$254,MATCH(A5,'Mese precedente'!$A$5:$A$254,0)),""))</f>
        <v/>
      </c>
      <c r="AI5" s="23">
        <f>IF($A5="","",IF(AH5="","",S5/AH5-1))</f>
        <v/>
      </c>
      <c r="AJ5" s="4">
        <f>IF($A5="","",CHAR(65+MOD(SUMPRODUCT(SUMIF('Codice fiscale'!$A$5:$A$40,MID(C5,{1,3,5,7,9,11,13,15},1),'Codice fiscale'!$B$5:$B$40))+SUMPRODUCT(SUMIF('Codice fiscale'!$A$5:$A$40,MID(C5,{2,4,6,8,10,12,14},1),'Codice fiscale'!$C$5:$C$40)),26)))</f>
        <v/>
      </c>
      <c r="AK5" s="4">
        <f>IF($A5="","",IF(ABS(I5-X5)&gt;Parametri!$C$11,"ERRORE","OK"))</f>
        <v/>
      </c>
      <c r="AL5" s="4">
        <f>IF($A5="","",IF(ABS(K5-AA5)&gt;Parametri!$C$11,"ERRORE","OK"))</f>
        <v/>
      </c>
      <c r="AM5" s="4">
        <f>IF($A5="","",IF(ABS(O5-AB5)&gt;Parametri!$C$11,"ERRORE","OK"))</f>
        <v/>
      </c>
      <c r="AN5" s="4">
        <f>IF($A5="","",IF(ABS(T5-AC5)&gt;Parametri!$C$11,"ERRORE","OK"))</f>
        <v/>
      </c>
      <c r="AO5" s="4">
        <f>IF($A5="","",IF(ABS(W5-AE5)&gt;Parametri!$C$12,"ERRORE","OK"))</f>
        <v/>
      </c>
      <c r="AP5" s="4">
        <f>IF($A5="","",IF(OR(ABS(N5-AF5)&gt;Parametri!$C$11,ABS(S5-AG5)&gt;Parametri!$C$11),"ERRORE","OK"))</f>
        <v/>
      </c>
      <c r="AQ5" s="4">
        <f>IF($A5="","",IF(AI5="","OK",IF(AND(ABS(AI5)&gt;Parametri!$C$10,G5=""),"ERRORE","OK")))</f>
        <v/>
      </c>
      <c r="AR5" s="4">
        <f>IF($A5="","",IF(AND(LEN(C5)=16,RIGHT(C5,1)=AJ5),"OK","ERRORE"))</f>
        <v/>
      </c>
      <c r="AS5" s="4">
        <f>IF($A5="","",IF(ISNA(MATCH(A5,'Mese precedente'!$A$5:$A$254,0)),"OK",IF(AND(G5="",OR(INDEX('Mese precedente'!$E$5:$E$254,MATCH(A5,'Mese precedente'!$A$5:$A$254,0))&amp;""&lt;&gt;D5&amp;"",ABS(INDEX('Mese precedente'!$F$5:$F$254,MATCH(A5,'Mese precedente'!$A$5:$A$254,0))-F5)&gt;Parametri!$C$11,ABS(INDEX('Mese precedente'!$G$5:$G$254,MATCH(A5,'Mese precedente'!$A$5:$A$254,0))-L5)&gt;Parametri!$C$11,INDEX('Mese precedente'!$H$5:$H$254,MATCH(A5,'Mese precedente'!$A$5:$A$254,0))&lt;&gt;E5)),"ERRORE","OK")))</f>
        <v/>
      </c>
      <c r="AT5" s="12">
        <f>IF($A5="","",COUNTIF(AK5:AS5,"ERRORE")+COUNTIF(AY5,"ERRORE"))</f>
        <v/>
      </c>
      <c r="AU5" s="15" t="n">
        <v>8</v>
      </c>
      <c r="AV5" s="15" t="n">
        <v>3</v>
      </c>
      <c r="AW5" s="4">
        <f>IF($A5="","",IF(E5&lt;=DATE(YEAR(Parametri!$C$5),1,1),MONTH(Parametri!$C$5),(YEAR(Parametri!$C$5)*12+MONTH(Parametri!$C$5))-(YEAR(E5)*12+MONTH(E5))+IF(DAY(EOMONTH(E5,0))-DAY(E5)+1&gt;=Parametri!$C$14,1,0)))</f>
        <v/>
      </c>
      <c r="AX5" s="4">
        <f>IF($A5="","",IF(E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5)*12+MONTH(E5))+IF(DAY(EOMONTH(E5,0))-DAY(E5)+1&gt;=Parametri!$C$14,1,0)))</f>
        <v/>
      </c>
      <c r="AY5" s="4">
        <f>IF($A5="","",IF(AND(AU5="",AV5=""),"OK",IF(OR(AU5&lt;&gt;AW5,AV5&lt;&gt;AX5),"ERRORE","OK")))</f>
        <v/>
      </c>
    </row>
    <row r="6">
      <c r="A6" s="15" t="inlineStr">
        <is>
          <t>A002</t>
        </is>
      </c>
      <c r="B6" s="15" t="inlineStr">
        <is>
          <t>A</t>
        </is>
      </c>
      <c r="C6" s="15" t="inlineStr">
        <is>
          <t>SLFMGL77A20Z282P</t>
        </is>
      </c>
      <c r="D6" s="15" t="inlineStr">
        <is>
          <t>5</t>
        </is>
      </c>
      <c r="E6" s="16" t="n">
        <v>35836</v>
      </c>
      <c r="F6" s="17" t="n">
        <v>1</v>
      </c>
      <c r="G6" s="15" t="inlineStr"/>
      <c r="H6" s="15" t="b">
        <v>0</v>
      </c>
      <c r="I6" s="17" t="n">
        <v>1658.01</v>
      </c>
      <c r="J6" s="15" t="n">
        <v>9</v>
      </c>
      <c r="K6" s="17" t="n">
        <v>182.7</v>
      </c>
      <c r="L6" s="17" t="n">
        <v>200</v>
      </c>
      <c r="M6" s="17" t="n">
        <v>0</v>
      </c>
      <c r="N6" s="17" t="n">
        <v>2040.71</v>
      </c>
      <c r="O6" s="17" t="n">
        <v>187.57</v>
      </c>
      <c r="P6" s="17" t="n">
        <v>1853.14</v>
      </c>
      <c r="Q6" s="17" t="n">
        <v>287.43</v>
      </c>
      <c r="R6" s="17" t="n">
        <v>27.8</v>
      </c>
      <c r="S6" s="17" t="n">
        <v>1537.91</v>
      </c>
      <c r="T6" s="17" t="n">
        <v>176.36</v>
      </c>
      <c r="U6" s="18" t="n">
        <v>2.1667</v>
      </c>
      <c r="V6" s="18" t="n">
        <v>1</v>
      </c>
      <c r="W6" s="18" t="n">
        <v>3.9698</v>
      </c>
      <c r="X6" s="19">
        <f>IF($A6="","",ROUND(INDEX(CCNL!$F$5:$F$12,MATCH(D6,CCNL!$A$5:$A$12,0))*F6,2))</f>
        <v/>
      </c>
      <c r="Y6" s="4">
        <f>IF($A6="","",(YEAR(Parametri!$C$5)*12+MONTH(Parametri!$C$5))-(YEAR(E6)*12+MONTH(E6)))</f>
        <v/>
      </c>
      <c r="Z6" s="4">
        <f>IF($A6="","",MIN(Parametri!$C$13,MAX(0,INT((Y6-1)/36))))</f>
        <v/>
      </c>
      <c r="AA6" s="19">
        <f>IF($A6="","",ROUND(INDEX(CCNL!$I$5:$I$12,MATCH(D6,CCNL!$A$5:$A$12,0))*Z6*F6,2))</f>
        <v/>
      </c>
      <c r="AB6" s="19">
        <f>IF($A6="","",ROUND(ROUND(N6,0)*Parametri!$C$6,2))</f>
        <v/>
      </c>
      <c r="AC6" s="19">
        <f>IF($A6="","",ROUND((I6+K6+L6)*Parametri!$C$8/Parametri!$C$7/12,2))</f>
        <v/>
      </c>
      <c r="AD6" s="20">
        <f>IF($A6="","",IFERROR(INDEX('Mese precedente'!$D$5:$D$254,MATCH(A6,'Mese precedente'!$A$5:$A$254,0)),0))</f>
        <v/>
      </c>
      <c r="AE6" s="21">
        <f>IF($A6="","",ROUND(AD6+ROUND(Parametri!$C$9/12,4)-V6,4))</f>
        <v/>
      </c>
      <c r="AF6" s="19">
        <f>IF($A6="","",ROUND(I6+K6+L6+M6,2))</f>
        <v/>
      </c>
      <c r="AG6" s="19">
        <f>IF($A6="","",ROUND(N6-O6-Q6-R6,2))</f>
        <v/>
      </c>
      <c r="AH6" s="22">
        <f>IF($A6="","",IFERROR(INDEX('Mese precedente'!$C$5:$C$254,MATCH(A6,'Mese precedente'!$A$5:$A$254,0)),""))</f>
        <v/>
      </c>
      <c r="AI6" s="23">
        <f>IF($A6="","",IF(AH6="","",S6/AH6-1))</f>
        <v/>
      </c>
      <c r="AJ6" s="4">
        <f>IF($A6="","",CHAR(65+MOD(SUMPRODUCT(SUMIF('Codice fiscale'!$A$5:$A$40,MID(C6,{1,3,5,7,9,11,13,15},1),'Codice fiscale'!$B$5:$B$40))+SUMPRODUCT(SUMIF('Codice fiscale'!$A$5:$A$40,MID(C6,{2,4,6,8,10,12,14},1),'Codice fiscale'!$C$5:$C$40)),26)))</f>
        <v/>
      </c>
      <c r="AK6" s="4">
        <f>IF($A6="","",IF(ABS(I6-X6)&gt;Parametri!$C$11,"ERRORE","OK"))</f>
        <v/>
      </c>
      <c r="AL6" s="4">
        <f>IF($A6="","",IF(ABS(K6-AA6)&gt;Parametri!$C$11,"ERRORE","OK"))</f>
        <v/>
      </c>
      <c r="AM6" s="4">
        <f>IF($A6="","",IF(ABS(O6-AB6)&gt;Parametri!$C$11,"ERRORE","OK"))</f>
        <v/>
      </c>
      <c r="AN6" s="4">
        <f>IF($A6="","",IF(ABS(T6-AC6)&gt;Parametri!$C$11,"ERRORE","OK"))</f>
        <v/>
      </c>
      <c r="AO6" s="4">
        <f>IF($A6="","",IF(ABS(W6-AE6)&gt;Parametri!$C$12,"ERRORE","OK"))</f>
        <v/>
      </c>
      <c r="AP6" s="4">
        <f>IF($A6="","",IF(OR(ABS(N6-AF6)&gt;Parametri!$C$11,ABS(S6-AG6)&gt;Parametri!$C$11),"ERRORE","OK"))</f>
        <v/>
      </c>
      <c r="AQ6" s="4">
        <f>IF($A6="","",IF(AI6="","OK",IF(AND(ABS(AI6)&gt;Parametri!$C$10,G6=""),"ERRORE","OK")))</f>
        <v/>
      </c>
      <c r="AR6" s="4">
        <f>IF($A6="","",IF(AND(LEN(C6)=16,RIGHT(C6,1)=AJ6),"OK","ERRORE"))</f>
        <v/>
      </c>
      <c r="AS6" s="4">
        <f>IF($A6="","",IF(ISNA(MATCH(A6,'Mese precedente'!$A$5:$A$254,0)),"OK",IF(AND(G6="",OR(INDEX('Mese precedente'!$E$5:$E$254,MATCH(A6,'Mese precedente'!$A$5:$A$254,0))&amp;""&lt;&gt;D6&amp;"",ABS(INDEX('Mese precedente'!$F$5:$F$254,MATCH(A6,'Mese precedente'!$A$5:$A$254,0))-F6)&gt;Parametri!$C$11,ABS(INDEX('Mese precedente'!$G$5:$G$254,MATCH(A6,'Mese precedente'!$A$5:$A$254,0))-L6)&gt;Parametri!$C$11,INDEX('Mese precedente'!$H$5:$H$254,MATCH(A6,'Mese precedente'!$A$5:$A$254,0))&lt;&gt;E6)),"ERRORE","OK")))</f>
        <v/>
      </c>
      <c r="AT6" s="12">
        <f>IF($A6="","",COUNTIF(AK6:AS6,"ERRORE")+COUNTIF(AY6,"ERRORE"))</f>
        <v/>
      </c>
      <c r="AU6" s="15" t="n">
        <v>9</v>
      </c>
      <c r="AV6" s="15" t="n">
        <v>3</v>
      </c>
      <c r="AW6" s="4">
        <f>IF($A6="","",IF(E6&lt;=DATE(YEAR(Parametri!$C$5),1,1),MONTH(Parametri!$C$5),(YEAR(Parametri!$C$5)*12+MONTH(Parametri!$C$5))-(YEAR(E6)*12+MONTH(E6))+IF(DAY(EOMONTH(E6,0))-DAY(E6)+1&gt;=Parametri!$C$14,1,0)))</f>
        <v/>
      </c>
      <c r="AX6" s="4">
        <f>IF($A6="","",IF(E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6)*12+MONTH(E6))+IF(DAY(EOMONTH(E6,0))-DAY(E6)+1&gt;=Parametri!$C$14,1,0)))</f>
        <v/>
      </c>
      <c r="AY6" s="4">
        <f>IF($A6="","",IF(AND(AU6="",AV6=""),"OK",IF(OR(AU6&lt;&gt;AW6,AV6&lt;&gt;AX6),"ERRORE","OK")))</f>
        <v/>
      </c>
    </row>
    <row r="7">
      <c r="A7" s="15" t="inlineStr">
        <is>
          <t>A003</t>
        </is>
      </c>
      <c r="B7" s="15" t="inlineStr">
        <is>
          <t>A</t>
        </is>
      </c>
      <c r="C7" s="15" t="inlineStr">
        <is>
          <t>DSTTRG94S03Z112R</t>
        </is>
      </c>
      <c r="D7" s="15" t="inlineStr">
        <is>
          <t>4</t>
        </is>
      </c>
      <c r="E7" s="16" t="n">
        <v>45446</v>
      </c>
      <c r="F7" s="17" t="n">
        <v>1</v>
      </c>
      <c r="G7" s="15" t="inlineStr"/>
      <c r="H7" s="15" t="b">
        <v>0</v>
      </c>
      <c r="I7" s="17" t="n">
        <v>1781.68</v>
      </c>
      <c r="J7" s="15" t="n">
        <v>0</v>
      </c>
      <c r="K7" s="17" t="n">
        <v>0</v>
      </c>
      <c r="L7" s="17" t="n">
        <v>200</v>
      </c>
      <c r="M7" s="17" t="n">
        <v>0</v>
      </c>
      <c r="N7" s="17" t="n">
        <v>1981.68</v>
      </c>
      <c r="O7" s="17" t="n">
        <v>188.09</v>
      </c>
      <c r="P7" s="17" t="n">
        <v>1793.59</v>
      </c>
      <c r="Q7" s="17" t="n">
        <v>271.35</v>
      </c>
      <c r="R7" s="17" t="n">
        <v>26.9</v>
      </c>
      <c r="S7" s="17" t="n">
        <v>1495.34</v>
      </c>
      <c r="T7" s="17" t="n">
        <v>171.26</v>
      </c>
      <c r="U7" s="18" t="n">
        <v>2.1667</v>
      </c>
      <c r="V7" s="18" t="n">
        <v>0</v>
      </c>
      <c r="W7" s="18" t="n">
        <v>33.9867</v>
      </c>
      <c r="X7" s="19">
        <f>IF($A7="","",ROUND(INDEX(CCNL!$F$5:$F$12,MATCH(D7,CCNL!$A$5:$A$12,0))*F7,2))</f>
        <v/>
      </c>
      <c r="Y7" s="4">
        <f>IF($A7="","",(YEAR(Parametri!$C$5)*12+MONTH(Parametri!$C$5))-(YEAR(E7)*12+MONTH(E7)))</f>
        <v/>
      </c>
      <c r="Z7" s="4">
        <f>IF($A7="","",MIN(Parametri!$C$13,MAX(0,INT((Y7-1)/36))))</f>
        <v/>
      </c>
      <c r="AA7" s="19">
        <f>IF($A7="","",ROUND(INDEX(CCNL!$I$5:$I$12,MATCH(D7,CCNL!$A$5:$A$12,0))*Z7*F7,2))</f>
        <v/>
      </c>
      <c r="AB7" s="19">
        <f>IF($A7="","",ROUND(ROUND(N7,0)*Parametri!$C$6,2))</f>
        <v/>
      </c>
      <c r="AC7" s="19">
        <f>IF($A7="","",ROUND((I7+K7+L7)*Parametri!$C$8/Parametri!$C$7/12,2))</f>
        <v/>
      </c>
      <c r="AD7" s="20">
        <f>IF($A7="","",IFERROR(INDEX('Mese precedente'!$D$5:$D$254,MATCH(A7,'Mese precedente'!$A$5:$A$254,0)),0))</f>
        <v/>
      </c>
      <c r="AE7" s="21">
        <f>IF($A7="","",ROUND(AD7+ROUND(Parametri!$C$9/12,4)-V7,4))</f>
        <v/>
      </c>
      <c r="AF7" s="19">
        <f>IF($A7="","",ROUND(I7+K7+L7+M7,2))</f>
        <v/>
      </c>
      <c r="AG7" s="19">
        <f>IF($A7="","",ROUND(N7-O7-Q7-R7,2))</f>
        <v/>
      </c>
      <c r="AH7" s="22">
        <f>IF($A7="","",IFERROR(INDEX('Mese precedente'!$C$5:$C$254,MATCH(A7,'Mese precedente'!$A$5:$A$254,0)),""))</f>
        <v/>
      </c>
      <c r="AI7" s="23">
        <f>IF($A7="","",IF(AH7="","",S7/AH7-1))</f>
        <v/>
      </c>
      <c r="AJ7" s="4">
        <f>IF($A7="","",CHAR(65+MOD(SUMPRODUCT(SUMIF('Codice fiscale'!$A$5:$A$40,MID(C7,{1,3,5,7,9,11,13,15},1),'Codice fiscale'!$B$5:$B$40))+SUMPRODUCT(SUMIF('Codice fiscale'!$A$5:$A$40,MID(C7,{2,4,6,8,10,12,14},1),'Codice fiscale'!$C$5:$C$40)),26)))</f>
        <v/>
      </c>
      <c r="AK7" s="4">
        <f>IF($A7="","",IF(ABS(I7-X7)&gt;Parametri!$C$11,"ERRORE","OK"))</f>
        <v/>
      </c>
      <c r="AL7" s="4">
        <f>IF($A7="","",IF(ABS(K7-AA7)&gt;Parametri!$C$11,"ERRORE","OK"))</f>
        <v/>
      </c>
      <c r="AM7" s="4">
        <f>IF($A7="","",IF(ABS(O7-AB7)&gt;Parametri!$C$11,"ERRORE","OK"))</f>
        <v/>
      </c>
      <c r="AN7" s="4">
        <f>IF($A7="","",IF(ABS(T7-AC7)&gt;Parametri!$C$11,"ERRORE","OK"))</f>
        <v/>
      </c>
      <c r="AO7" s="4">
        <f>IF($A7="","",IF(ABS(W7-AE7)&gt;Parametri!$C$12,"ERRORE","OK"))</f>
        <v/>
      </c>
      <c r="AP7" s="4">
        <f>IF($A7="","",IF(OR(ABS(N7-AF7)&gt;Parametri!$C$11,ABS(S7-AG7)&gt;Parametri!$C$11),"ERRORE","OK"))</f>
        <v/>
      </c>
      <c r="AQ7" s="4">
        <f>IF($A7="","",IF(AI7="","OK",IF(AND(ABS(AI7)&gt;Parametri!$C$10,G7=""),"ERRORE","OK")))</f>
        <v/>
      </c>
      <c r="AR7" s="4">
        <f>IF($A7="","",IF(AND(LEN(C7)=16,RIGHT(C7,1)=AJ7),"OK","ERRORE"))</f>
        <v/>
      </c>
      <c r="AS7" s="4">
        <f>IF($A7="","",IF(ISNA(MATCH(A7,'Mese precedente'!$A$5:$A$254,0)),"OK",IF(AND(G7="",OR(INDEX('Mese precedente'!$E$5:$E$254,MATCH(A7,'Mese precedente'!$A$5:$A$254,0))&amp;""&lt;&gt;D7&amp;"",ABS(INDEX('Mese precedente'!$F$5:$F$254,MATCH(A7,'Mese precedente'!$A$5:$A$254,0))-F7)&gt;Parametri!$C$11,ABS(INDEX('Mese precedente'!$G$5:$G$254,MATCH(A7,'Mese precedente'!$A$5:$A$254,0))-L7)&gt;Parametri!$C$11,INDEX('Mese precedente'!$H$5:$H$254,MATCH(A7,'Mese precedente'!$A$5:$A$254,0))&lt;&gt;E7)),"ERRORE","OK")))</f>
        <v/>
      </c>
      <c r="AT7" s="12">
        <f>IF($A7="","",COUNTIF(AK7:AS7,"ERRORE")+COUNTIF(AY7,"ERRORE"))</f>
        <v/>
      </c>
      <c r="AU7" s="15" t="n">
        <v>9</v>
      </c>
      <c r="AV7" s="15" t="n">
        <v>3</v>
      </c>
      <c r="AW7" s="4">
        <f>IF($A7="","",IF(E7&lt;=DATE(YEAR(Parametri!$C$5),1,1),MONTH(Parametri!$C$5),(YEAR(Parametri!$C$5)*12+MONTH(Parametri!$C$5))-(YEAR(E7)*12+MONTH(E7))+IF(DAY(EOMONTH(E7,0))-DAY(E7)+1&gt;=Parametri!$C$14,1,0)))</f>
        <v/>
      </c>
      <c r="AX7" s="4">
        <f>IF($A7="","",IF(E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7)*12+MONTH(E7))+IF(DAY(EOMONTH(E7,0))-DAY(E7)+1&gt;=Parametri!$C$14,1,0)))</f>
        <v/>
      </c>
      <c r="AY7" s="4">
        <f>IF($A7="","",IF(AND(AU7="",AV7=""),"OK",IF(OR(AU7&lt;&gt;AW7,AV7&lt;&gt;AX7),"ERRORE","OK")))</f>
        <v/>
      </c>
    </row>
    <row r="8">
      <c r="A8" s="15" t="inlineStr">
        <is>
          <t>A004</t>
        </is>
      </c>
      <c r="B8" s="15" t="inlineStr">
        <is>
          <t>A</t>
        </is>
      </c>
      <c r="C8" s="15" t="inlineStr">
        <is>
          <t>VVZRNM91L43Z368P</t>
        </is>
      </c>
      <c r="D8" s="15" t="inlineStr">
        <is>
          <t>4</t>
        </is>
      </c>
      <c r="E8" s="16" t="n">
        <v>44852</v>
      </c>
      <c r="F8" s="17" t="n">
        <v>1</v>
      </c>
      <c r="G8" s="15" t="inlineStr">
        <is>
          <t>straordinari</t>
        </is>
      </c>
      <c r="H8" s="15" t="b">
        <v>1</v>
      </c>
      <c r="I8" s="17" t="n">
        <v>1781.68</v>
      </c>
      <c r="J8" s="15" t="n">
        <v>1</v>
      </c>
      <c r="K8" s="17" t="n">
        <v>20.66</v>
      </c>
      <c r="L8" s="17" t="n">
        <v>300</v>
      </c>
      <c r="M8" s="17" t="n">
        <v>611.61</v>
      </c>
      <c r="N8" s="17" t="n">
        <v>2713.95</v>
      </c>
      <c r="O8" s="17" t="n">
        <v>249.42</v>
      </c>
      <c r="P8" s="17" t="n">
        <v>2464.53</v>
      </c>
      <c r="Q8" s="17" t="n">
        <v>465.63</v>
      </c>
      <c r="R8" s="17" t="n">
        <v>36.97</v>
      </c>
      <c r="S8" s="17" t="n">
        <v>1961.93</v>
      </c>
      <c r="T8" s="17" t="n">
        <v>181.68</v>
      </c>
      <c r="U8" s="18" t="n">
        <v>2.1667</v>
      </c>
      <c r="V8" s="18" t="n">
        <v>0</v>
      </c>
      <c r="W8" s="18" t="n">
        <v>17.1794</v>
      </c>
      <c r="X8" s="19">
        <f>IF($A8="","",ROUND(INDEX(CCNL!$F$5:$F$12,MATCH(D8,CCNL!$A$5:$A$12,0))*F8,2))</f>
        <v/>
      </c>
      <c r="Y8" s="4">
        <f>IF($A8="","",(YEAR(Parametri!$C$5)*12+MONTH(Parametri!$C$5))-(YEAR(E8)*12+MONTH(E8)))</f>
        <v/>
      </c>
      <c r="Z8" s="4">
        <f>IF($A8="","",MIN(Parametri!$C$13,MAX(0,INT((Y8-1)/36))))</f>
        <v/>
      </c>
      <c r="AA8" s="19">
        <f>IF($A8="","",ROUND(INDEX(CCNL!$I$5:$I$12,MATCH(D8,CCNL!$A$5:$A$12,0))*Z8*F8,2))</f>
        <v/>
      </c>
      <c r="AB8" s="19">
        <f>IF($A8="","",ROUND(ROUND(N8,0)*Parametri!$C$6,2))</f>
        <v/>
      </c>
      <c r="AC8" s="19">
        <f>IF($A8="","",ROUND((I8+K8+L8)*Parametri!$C$8/Parametri!$C$7/12,2))</f>
        <v/>
      </c>
      <c r="AD8" s="20">
        <f>IF($A8="","",IFERROR(INDEX('Mese precedente'!$D$5:$D$254,MATCH(A8,'Mese precedente'!$A$5:$A$254,0)),0))</f>
        <v/>
      </c>
      <c r="AE8" s="21">
        <f>IF($A8="","",ROUND(AD8+ROUND(Parametri!$C$9/12,4)-V8,4))</f>
        <v/>
      </c>
      <c r="AF8" s="19">
        <f>IF($A8="","",ROUND(I8+K8+L8+M8,2))</f>
        <v/>
      </c>
      <c r="AG8" s="19">
        <f>IF($A8="","",ROUND(N8-O8-Q8-R8,2))</f>
        <v/>
      </c>
      <c r="AH8" s="22">
        <f>IF($A8="","",IFERROR(INDEX('Mese precedente'!$C$5:$C$254,MATCH(A8,'Mese precedente'!$A$5:$A$254,0)),""))</f>
        <v/>
      </c>
      <c r="AI8" s="23">
        <f>IF($A8="","",IF(AH8="","",S8/AH8-1))</f>
        <v/>
      </c>
      <c r="AJ8" s="4">
        <f>IF($A8="","",CHAR(65+MOD(SUMPRODUCT(SUMIF('Codice fiscale'!$A$5:$A$40,MID(C8,{1,3,5,7,9,11,13,15},1),'Codice fiscale'!$B$5:$B$40))+SUMPRODUCT(SUMIF('Codice fiscale'!$A$5:$A$40,MID(C8,{2,4,6,8,10,12,14},1),'Codice fiscale'!$C$5:$C$40)),26)))</f>
        <v/>
      </c>
      <c r="AK8" s="4">
        <f>IF($A8="","",IF(ABS(I8-X8)&gt;Parametri!$C$11,"ERRORE","OK"))</f>
        <v/>
      </c>
      <c r="AL8" s="4">
        <f>IF($A8="","",IF(ABS(K8-AA8)&gt;Parametri!$C$11,"ERRORE","OK"))</f>
        <v/>
      </c>
      <c r="AM8" s="4">
        <f>IF($A8="","",IF(ABS(O8-AB8)&gt;Parametri!$C$11,"ERRORE","OK"))</f>
        <v/>
      </c>
      <c r="AN8" s="4">
        <f>IF($A8="","",IF(ABS(T8-AC8)&gt;Parametri!$C$11,"ERRORE","OK"))</f>
        <v/>
      </c>
      <c r="AO8" s="4">
        <f>IF($A8="","",IF(ABS(W8-AE8)&gt;Parametri!$C$12,"ERRORE","OK"))</f>
        <v/>
      </c>
      <c r="AP8" s="4">
        <f>IF($A8="","",IF(OR(ABS(N8-AF8)&gt;Parametri!$C$11,ABS(S8-AG8)&gt;Parametri!$C$11),"ERRORE","OK"))</f>
        <v/>
      </c>
      <c r="AQ8" s="4">
        <f>IF($A8="","",IF(AI8="","OK",IF(AND(ABS(AI8)&gt;Parametri!$C$10,G8=""),"ERRORE","OK")))</f>
        <v/>
      </c>
      <c r="AR8" s="4">
        <f>IF($A8="","",IF(AND(LEN(C8)=16,RIGHT(C8,1)=AJ8),"OK","ERRORE"))</f>
        <v/>
      </c>
      <c r="AS8" s="4">
        <f>IF($A8="","",IF(ISNA(MATCH(A8,'Mese precedente'!$A$5:$A$254,0)),"OK",IF(AND(G8="",OR(INDEX('Mese precedente'!$E$5:$E$254,MATCH(A8,'Mese precedente'!$A$5:$A$254,0))&amp;""&lt;&gt;D8&amp;"",ABS(INDEX('Mese precedente'!$F$5:$F$254,MATCH(A8,'Mese precedente'!$A$5:$A$254,0))-F8)&gt;Parametri!$C$11,ABS(INDEX('Mese precedente'!$G$5:$G$254,MATCH(A8,'Mese precedente'!$A$5:$A$254,0))-L8)&gt;Parametri!$C$11,INDEX('Mese precedente'!$H$5:$H$254,MATCH(A8,'Mese precedente'!$A$5:$A$254,0))&lt;&gt;E8)),"ERRORE","OK")))</f>
        <v/>
      </c>
      <c r="AT8" s="12">
        <f>IF($A8="","",COUNTIF(AK8:AS8,"ERRORE")+COUNTIF(AY8,"ERRORE"))</f>
        <v/>
      </c>
      <c r="AU8" s="15" t="n">
        <v>9</v>
      </c>
      <c r="AV8" s="15" t="n">
        <v>3</v>
      </c>
      <c r="AW8" s="4">
        <f>IF($A8="","",IF(E8&lt;=DATE(YEAR(Parametri!$C$5),1,1),MONTH(Parametri!$C$5),(YEAR(Parametri!$C$5)*12+MONTH(Parametri!$C$5))-(YEAR(E8)*12+MONTH(E8))+IF(DAY(EOMONTH(E8,0))-DAY(E8)+1&gt;=Parametri!$C$14,1,0)))</f>
        <v/>
      </c>
      <c r="AX8" s="4">
        <f>IF($A8="","",IF(E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8)*12+MONTH(E8))+IF(DAY(EOMONTH(E8,0))-DAY(E8)+1&gt;=Parametri!$C$14,1,0)))</f>
        <v/>
      </c>
      <c r="AY8" s="4">
        <f>IF($A8="","",IF(AND(AU8="",AV8=""),"OK",IF(OR(AU8&lt;&gt;AW8,AV8&lt;&gt;AX8),"ERRORE","OK")))</f>
        <v/>
      </c>
    </row>
    <row r="9">
      <c r="A9" s="15" t="inlineStr">
        <is>
          <t>A005</t>
        </is>
      </c>
      <c r="B9" s="15" t="inlineStr">
        <is>
          <t>A</t>
        </is>
      </c>
      <c r="C9" s="15" t="inlineStr">
        <is>
          <t>SCTRMN92P57Z172F</t>
        </is>
      </c>
      <c r="D9" s="15" t="inlineStr">
        <is>
          <t>5</t>
        </is>
      </c>
      <c r="E9" s="16" t="n">
        <v>40824</v>
      </c>
      <c r="F9" s="17" t="n">
        <v>0.75</v>
      </c>
      <c r="G9" s="15" t="inlineStr"/>
      <c r="H9" s="15" t="b">
        <v>1</v>
      </c>
      <c r="I9" s="17" t="n">
        <v>1243.51</v>
      </c>
      <c r="J9" s="15" t="n">
        <v>4</v>
      </c>
      <c r="K9" s="17" t="n">
        <v>60.9</v>
      </c>
      <c r="L9" s="17" t="n">
        <v>225</v>
      </c>
      <c r="M9" s="17" t="n">
        <v>0</v>
      </c>
      <c r="N9" s="17" t="n">
        <v>1529.41</v>
      </c>
      <c r="O9" s="17" t="n">
        <v>140.52</v>
      </c>
      <c r="P9" s="17" t="n">
        <v>1388.89</v>
      </c>
      <c r="Q9" s="17" t="n">
        <v>162.08</v>
      </c>
      <c r="R9" s="17" t="n">
        <v>20.83</v>
      </c>
      <c r="S9" s="17" t="n">
        <v>1205.98</v>
      </c>
      <c r="T9" s="17" t="n">
        <v>132.17</v>
      </c>
      <c r="U9" s="18" t="n">
        <v>2.1667</v>
      </c>
      <c r="V9" s="18" t="n">
        <v>0</v>
      </c>
      <c r="W9" s="18" t="n">
        <v>23.2978</v>
      </c>
      <c r="X9" s="19">
        <f>IF($A9="","",ROUND(INDEX(CCNL!$F$5:$F$12,MATCH(D9,CCNL!$A$5:$A$12,0))*F9,2))</f>
        <v/>
      </c>
      <c r="Y9" s="4">
        <f>IF($A9="","",(YEAR(Parametri!$C$5)*12+MONTH(Parametri!$C$5))-(YEAR(E9)*12+MONTH(E9)))</f>
        <v/>
      </c>
      <c r="Z9" s="4">
        <f>IF($A9="","",MIN(Parametri!$C$13,MAX(0,INT((Y9-1)/36))))</f>
        <v/>
      </c>
      <c r="AA9" s="19">
        <f>IF($A9="","",ROUND(INDEX(CCNL!$I$5:$I$12,MATCH(D9,CCNL!$A$5:$A$12,0))*Z9*F9,2))</f>
        <v/>
      </c>
      <c r="AB9" s="19">
        <f>IF($A9="","",ROUND(ROUND(N9,0)*Parametri!$C$6,2))</f>
        <v/>
      </c>
      <c r="AC9" s="19">
        <f>IF($A9="","",ROUND((I9+K9+L9)*Parametri!$C$8/Parametri!$C$7/12,2))</f>
        <v/>
      </c>
      <c r="AD9" s="20">
        <f>IF($A9="","",IFERROR(INDEX('Mese precedente'!$D$5:$D$254,MATCH(A9,'Mese precedente'!$A$5:$A$254,0)),0))</f>
        <v/>
      </c>
      <c r="AE9" s="21">
        <f>IF($A9="","",ROUND(AD9+ROUND(Parametri!$C$9/12,4)-V9,4))</f>
        <v/>
      </c>
      <c r="AF9" s="19">
        <f>IF($A9="","",ROUND(I9+K9+L9+M9,2))</f>
        <v/>
      </c>
      <c r="AG9" s="19">
        <f>IF($A9="","",ROUND(N9-O9-Q9-R9,2))</f>
        <v/>
      </c>
      <c r="AH9" s="22">
        <f>IF($A9="","",IFERROR(INDEX('Mese precedente'!$C$5:$C$254,MATCH(A9,'Mese precedente'!$A$5:$A$254,0)),""))</f>
        <v/>
      </c>
      <c r="AI9" s="23">
        <f>IF($A9="","",IF(AH9="","",S9/AH9-1))</f>
        <v/>
      </c>
      <c r="AJ9" s="4">
        <f>IF($A9="","",CHAR(65+MOD(SUMPRODUCT(SUMIF('Codice fiscale'!$A$5:$A$40,MID(C9,{1,3,5,7,9,11,13,15},1),'Codice fiscale'!$B$5:$B$40))+SUMPRODUCT(SUMIF('Codice fiscale'!$A$5:$A$40,MID(C9,{2,4,6,8,10,12,14},1),'Codice fiscale'!$C$5:$C$40)),26)))</f>
        <v/>
      </c>
      <c r="AK9" s="4">
        <f>IF($A9="","",IF(ABS(I9-X9)&gt;Parametri!$C$11,"ERRORE","OK"))</f>
        <v/>
      </c>
      <c r="AL9" s="4">
        <f>IF($A9="","",IF(ABS(K9-AA9)&gt;Parametri!$C$11,"ERRORE","OK"))</f>
        <v/>
      </c>
      <c r="AM9" s="4">
        <f>IF($A9="","",IF(ABS(O9-AB9)&gt;Parametri!$C$11,"ERRORE","OK"))</f>
        <v/>
      </c>
      <c r="AN9" s="4">
        <f>IF($A9="","",IF(ABS(T9-AC9)&gt;Parametri!$C$11,"ERRORE","OK"))</f>
        <v/>
      </c>
      <c r="AO9" s="4">
        <f>IF($A9="","",IF(ABS(W9-AE9)&gt;Parametri!$C$12,"ERRORE","OK"))</f>
        <v/>
      </c>
      <c r="AP9" s="4">
        <f>IF($A9="","",IF(OR(ABS(N9-AF9)&gt;Parametri!$C$11,ABS(S9-AG9)&gt;Parametri!$C$11),"ERRORE","OK"))</f>
        <v/>
      </c>
      <c r="AQ9" s="4">
        <f>IF($A9="","",IF(AI9="","OK",IF(AND(ABS(AI9)&gt;Parametri!$C$10,G9=""),"ERRORE","OK")))</f>
        <v/>
      </c>
      <c r="AR9" s="4">
        <f>IF($A9="","",IF(AND(LEN(C9)=16,RIGHT(C9,1)=AJ9),"OK","ERRORE"))</f>
        <v/>
      </c>
      <c r="AS9" s="4">
        <f>IF($A9="","",IF(ISNA(MATCH(A9,'Mese precedente'!$A$5:$A$254,0)),"OK",IF(AND(G9="",OR(INDEX('Mese precedente'!$E$5:$E$254,MATCH(A9,'Mese precedente'!$A$5:$A$254,0))&amp;""&lt;&gt;D9&amp;"",ABS(INDEX('Mese precedente'!$F$5:$F$254,MATCH(A9,'Mese precedente'!$A$5:$A$254,0))-F9)&gt;Parametri!$C$11,ABS(INDEX('Mese precedente'!$G$5:$G$254,MATCH(A9,'Mese precedente'!$A$5:$A$254,0))-L9)&gt;Parametri!$C$11,INDEX('Mese precedente'!$H$5:$H$254,MATCH(A9,'Mese precedente'!$A$5:$A$254,0))&lt;&gt;E9)),"ERRORE","OK")))</f>
        <v/>
      </c>
      <c r="AT9" s="12">
        <f>IF($A9="","",COUNTIF(AK9:AS9,"ERRORE")+COUNTIF(AY9,"ERRORE"))</f>
        <v/>
      </c>
      <c r="AU9" s="15" t="n">
        <v>9</v>
      </c>
      <c r="AV9" s="15" t="n">
        <v>3</v>
      </c>
      <c r="AW9" s="4">
        <f>IF($A9="","",IF(E9&lt;=DATE(YEAR(Parametri!$C$5),1,1),MONTH(Parametri!$C$5),(YEAR(Parametri!$C$5)*12+MONTH(Parametri!$C$5))-(YEAR(E9)*12+MONTH(E9))+IF(DAY(EOMONTH(E9,0))-DAY(E9)+1&gt;=Parametri!$C$14,1,0)))</f>
        <v/>
      </c>
      <c r="AX9" s="4">
        <f>IF($A9="","",IF(E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9)*12+MONTH(E9))+IF(DAY(EOMONTH(E9,0))-DAY(E9)+1&gt;=Parametri!$C$14,1,0)))</f>
        <v/>
      </c>
      <c r="AY9" s="4">
        <f>IF($A9="","",IF(AND(AU9="",AV9=""),"OK",IF(OR(AU9&lt;&gt;AW9,AV9&lt;&gt;AX9),"ERRORE","OK")))</f>
        <v/>
      </c>
    </row>
    <row r="10">
      <c r="A10" s="15" t="inlineStr">
        <is>
          <t>A006</t>
        </is>
      </c>
      <c r="B10" s="15" t="inlineStr">
        <is>
          <t>A</t>
        </is>
      </c>
      <c r="C10" s="15" t="inlineStr">
        <is>
          <t>GPMSGP69S63Z356P</t>
        </is>
      </c>
      <c r="D10" s="15" t="inlineStr">
        <is>
          <t>5</t>
        </is>
      </c>
      <c r="E10" s="16" t="n">
        <v>45612</v>
      </c>
      <c r="F10" s="17" t="n">
        <v>0.5</v>
      </c>
      <c r="G10" s="15" t="inlineStr"/>
      <c r="H10" s="15" t="b">
        <v>1</v>
      </c>
      <c r="I10" s="17" t="n">
        <v>829.01</v>
      </c>
      <c r="J10" s="15" t="n">
        <v>0</v>
      </c>
      <c r="K10" s="17" t="n">
        <v>0</v>
      </c>
      <c r="L10" s="17" t="n">
        <v>150</v>
      </c>
      <c r="M10" s="17" t="n">
        <v>0</v>
      </c>
      <c r="N10" s="17" t="n">
        <v>979.01</v>
      </c>
      <c r="O10" s="17" t="n">
        <v>89.97</v>
      </c>
      <c r="P10" s="17" t="n">
        <v>889.04</v>
      </c>
      <c r="Q10" s="17" t="n">
        <v>41.56</v>
      </c>
      <c r="R10" s="17" t="n">
        <v>13.34</v>
      </c>
      <c r="S10" s="17" t="n">
        <v>834.14</v>
      </c>
      <c r="T10" s="17" t="n">
        <v>84.61</v>
      </c>
      <c r="U10" s="18" t="n">
        <v>2.1667</v>
      </c>
      <c r="V10" s="18" t="n">
        <v>0</v>
      </c>
      <c r="W10" s="18" t="n">
        <v>32.8612</v>
      </c>
      <c r="X10" s="19">
        <f>IF($A10="","",ROUND(INDEX(CCNL!$F$5:$F$12,MATCH(D10,CCNL!$A$5:$A$12,0))*F10,2))</f>
        <v/>
      </c>
      <c r="Y10" s="4">
        <f>IF($A10="","",(YEAR(Parametri!$C$5)*12+MONTH(Parametri!$C$5))-(YEAR(E10)*12+MONTH(E10)))</f>
        <v/>
      </c>
      <c r="Z10" s="4">
        <f>IF($A10="","",MIN(Parametri!$C$13,MAX(0,INT((Y10-1)/36))))</f>
        <v/>
      </c>
      <c r="AA10" s="19">
        <f>IF($A10="","",ROUND(INDEX(CCNL!$I$5:$I$12,MATCH(D10,CCNL!$A$5:$A$12,0))*Z10*F10,2))</f>
        <v/>
      </c>
      <c r="AB10" s="19">
        <f>IF($A10="","",ROUND(ROUND(N10,0)*Parametri!$C$6,2))</f>
        <v/>
      </c>
      <c r="AC10" s="19">
        <f>IF($A10="","",ROUND((I10+K10+L10)*Parametri!$C$8/Parametri!$C$7/12,2))</f>
        <v/>
      </c>
      <c r="AD10" s="20">
        <f>IF($A10="","",IFERROR(INDEX('Mese precedente'!$D$5:$D$254,MATCH(A10,'Mese precedente'!$A$5:$A$254,0)),0))</f>
        <v/>
      </c>
      <c r="AE10" s="21">
        <f>IF($A10="","",ROUND(AD10+ROUND(Parametri!$C$9/12,4)-V10,4))</f>
        <v/>
      </c>
      <c r="AF10" s="19">
        <f>IF($A10="","",ROUND(I10+K10+L10+M10,2))</f>
        <v/>
      </c>
      <c r="AG10" s="19">
        <f>IF($A10="","",ROUND(N10-O10-Q10-R10,2))</f>
        <v/>
      </c>
      <c r="AH10" s="22">
        <f>IF($A10="","",IFERROR(INDEX('Mese precedente'!$C$5:$C$254,MATCH(A10,'Mese precedente'!$A$5:$A$254,0)),""))</f>
        <v/>
      </c>
      <c r="AI10" s="23">
        <f>IF($A10="","",IF(AH10="","",S10/AH10-1))</f>
        <v/>
      </c>
      <c r="AJ10" s="4">
        <f>IF($A10="","",CHAR(65+MOD(SUMPRODUCT(SUMIF('Codice fiscale'!$A$5:$A$40,MID(C10,{1,3,5,7,9,11,13,15},1),'Codice fiscale'!$B$5:$B$40))+SUMPRODUCT(SUMIF('Codice fiscale'!$A$5:$A$40,MID(C10,{2,4,6,8,10,12,14},1),'Codice fiscale'!$C$5:$C$40)),26)))</f>
        <v/>
      </c>
      <c r="AK10" s="4">
        <f>IF($A10="","",IF(ABS(I10-X10)&gt;Parametri!$C$11,"ERRORE","OK"))</f>
        <v/>
      </c>
      <c r="AL10" s="4">
        <f>IF($A10="","",IF(ABS(K10-AA10)&gt;Parametri!$C$11,"ERRORE","OK"))</f>
        <v/>
      </c>
      <c r="AM10" s="4">
        <f>IF($A10="","",IF(ABS(O10-AB10)&gt;Parametri!$C$11,"ERRORE","OK"))</f>
        <v/>
      </c>
      <c r="AN10" s="4">
        <f>IF($A10="","",IF(ABS(T10-AC10)&gt;Parametri!$C$11,"ERRORE","OK"))</f>
        <v/>
      </c>
      <c r="AO10" s="4">
        <f>IF($A10="","",IF(ABS(W10-AE10)&gt;Parametri!$C$12,"ERRORE","OK"))</f>
        <v/>
      </c>
      <c r="AP10" s="4">
        <f>IF($A10="","",IF(OR(ABS(N10-AF10)&gt;Parametri!$C$11,ABS(S10-AG10)&gt;Parametri!$C$11),"ERRORE","OK"))</f>
        <v/>
      </c>
      <c r="AQ10" s="4">
        <f>IF($A10="","",IF(AI10="","OK",IF(AND(ABS(AI10)&gt;Parametri!$C$10,G10=""),"ERRORE","OK")))</f>
        <v/>
      </c>
      <c r="AR10" s="4">
        <f>IF($A10="","",IF(AND(LEN(C10)=16,RIGHT(C10,1)=AJ10),"OK","ERRORE"))</f>
        <v/>
      </c>
      <c r="AS10" s="4">
        <f>IF($A10="","",IF(ISNA(MATCH(A10,'Mese precedente'!$A$5:$A$254,0)),"OK",IF(AND(G10="",OR(INDEX('Mese precedente'!$E$5:$E$254,MATCH(A10,'Mese precedente'!$A$5:$A$254,0))&amp;""&lt;&gt;D10&amp;"",ABS(INDEX('Mese precedente'!$F$5:$F$254,MATCH(A10,'Mese precedente'!$A$5:$A$254,0))-F10)&gt;Parametri!$C$11,ABS(INDEX('Mese precedente'!$G$5:$G$254,MATCH(A10,'Mese precedente'!$A$5:$A$254,0))-L10)&gt;Parametri!$C$11,INDEX('Mese precedente'!$H$5:$H$254,MATCH(A10,'Mese precedente'!$A$5:$A$254,0))&lt;&gt;E10)),"ERRORE","OK")))</f>
        <v/>
      </c>
      <c r="AT10" s="12">
        <f>IF($A10="","",COUNTIF(AK10:AS10,"ERRORE")+COUNTIF(AY10,"ERRORE"))</f>
        <v/>
      </c>
      <c r="AU10" s="15" t="n">
        <v>9</v>
      </c>
      <c r="AV10" s="15" t="n">
        <v>3</v>
      </c>
      <c r="AW10" s="4">
        <f>IF($A10="","",IF(E10&lt;=DATE(YEAR(Parametri!$C$5),1,1),MONTH(Parametri!$C$5),(YEAR(Parametri!$C$5)*12+MONTH(Parametri!$C$5))-(YEAR(E10)*12+MONTH(E10))+IF(DAY(EOMONTH(E10,0))-DAY(E10)+1&gt;=Parametri!$C$14,1,0)))</f>
        <v/>
      </c>
      <c r="AX10" s="4">
        <f>IF($A10="","",IF(E10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10)*12+MONTH(E10))+IF(DAY(EOMONTH(E10,0))-DAY(E10)+1&gt;=Parametri!$C$14,1,0)))</f>
        <v/>
      </c>
      <c r="AY10" s="4">
        <f>IF($A10="","",IF(AND(AU10="",AV10=""),"OK",IF(OR(AU10&lt;&gt;AW10,AV10&lt;&gt;AX10),"ERRORE","OK")))</f>
        <v/>
      </c>
    </row>
    <row r="11">
      <c r="A11" s="15" t="inlineStr">
        <is>
          <t>A007</t>
        </is>
      </c>
      <c r="B11" s="15" t="inlineStr">
        <is>
          <t>A</t>
        </is>
      </c>
      <c r="C11" s="15" t="inlineStr">
        <is>
          <t>VPNLFG87L07Z348V</t>
        </is>
      </c>
      <c r="D11" s="15" t="inlineStr">
        <is>
          <t>1</t>
        </is>
      </c>
      <c r="E11" s="16" t="n">
        <v>44046</v>
      </c>
      <c r="F11" s="17" t="n">
        <v>1</v>
      </c>
      <c r="G11" s="15" t="inlineStr"/>
      <c r="H11" s="15" t="b">
        <v>1</v>
      </c>
      <c r="I11" s="17" t="n">
        <v>2504.06</v>
      </c>
      <c r="J11" s="15" t="n">
        <v>1</v>
      </c>
      <c r="K11" s="17" t="n">
        <v>24.84</v>
      </c>
      <c r="L11" s="17" t="n">
        <v>200</v>
      </c>
      <c r="M11" s="17" t="n">
        <v>0</v>
      </c>
      <c r="N11" s="17" t="n">
        <v>2728.9</v>
      </c>
      <c r="O11" s="17" t="n">
        <v>250.8</v>
      </c>
      <c r="P11" s="17" t="n">
        <v>2478.1</v>
      </c>
      <c r="Q11" s="17" t="n">
        <v>470.65</v>
      </c>
      <c r="R11" s="17" t="n">
        <v>37.17</v>
      </c>
      <c r="S11" s="17" t="n">
        <v>1970.28</v>
      </c>
      <c r="T11" s="17" t="n">
        <v>235.83</v>
      </c>
      <c r="U11" s="18" t="n">
        <v>2.1667</v>
      </c>
      <c r="V11" s="18" t="n">
        <v>0</v>
      </c>
      <c r="W11" s="18" t="n">
        <v>19.5186</v>
      </c>
      <c r="X11" s="19">
        <f>IF($A11="","",ROUND(INDEX(CCNL!$F$5:$F$12,MATCH(D11,CCNL!$A$5:$A$12,0))*F11,2))</f>
        <v/>
      </c>
      <c r="Y11" s="4">
        <f>IF($A11="","",(YEAR(Parametri!$C$5)*12+MONTH(Parametri!$C$5))-(YEAR(E11)*12+MONTH(E11)))</f>
        <v/>
      </c>
      <c r="Z11" s="4">
        <f>IF($A11="","",MIN(Parametri!$C$13,MAX(0,INT((Y11-1)/36))))</f>
        <v/>
      </c>
      <c r="AA11" s="19">
        <f>IF($A11="","",ROUND(INDEX(CCNL!$I$5:$I$12,MATCH(D11,CCNL!$A$5:$A$12,0))*Z11*F11,2))</f>
        <v/>
      </c>
      <c r="AB11" s="19">
        <f>IF($A11="","",ROUND(ROUND(N11,0)*Parametri!$C$6,2))</f>
        <v/>
      </c>
      <c r="AC11" s="19">
        <f>IF($A11="","",ROUND((I11+K11+L11)*Parametri!$C$8/Parametri!$C$7/12,2))</f>
        <v/>
      </c>
      <c r="AD11" s="20">
        <f>IF($A11="","",IFERROR(INDEX('Mese precedente'!$D$5:$D$254,MATCH(A11,'Mese precedente'!$A$5:$A$254,0)),0))</f>
        <v/>
      </c>
      <c r="AE11" s="21">
        <f>IF($A11="","",ROUND(AD11+ROUND(Parametri!$C$9/12,4)-V11,4))</f>
        <v/>
      </c>
      <c r="AF11" s="19">
        <f>IF($A11="","",ROUND(I11+K11+L11+M11,2))</f>
        <v/>
      </c>
      <c r="AG11" s="19">
        <f>IF($A11="","",ROUND(N11-O11-Q11-R11,2))</f>
        <v/>
      </c>
      <c r="AH11" s="22">
        <f>IF($A11="","",IFERROR(INDEX('Mese precedente'!$C$5:$C$254,MATCH(A11,'Mese precedente'!$A$5:$A$254,0)),""))</f>
        <v/>
      </c>
      <c r="AI11" s="23">
        <f>IF($A11="","",IF(AH11="","",S11/AH11-1))</f>
        <v/>
      </c>
      <c r="AJ11" s="4">
        <f>IF($A11="","",CHAR(65+MOD(SUMPRODUCT(SUMIF('Codice fiscale'!$A$5:$A$40,MID(C11,{1,3,5,7,9,11,13,15},1),'Codice fiscale'!$B$5:$B$40))+SUMPRODUCT(SUMIF('Codice fiscale'!$A$5:$A$40,MID(C11,{2,4,6,8,10,12,14},1),'Codice fiscale'!$C$5:$C$40)),26)))</f>
        <v/>
      </c>
      <c r="AK11" s="4">
        <f>IF($A11="","",IF(ABS(I11-X11)&gt;Parametri!$C$11,"ERRORE","OK"))</f>
        <v/>
      </c>
      <c r="AL11" s="4">
        <f>IF($A11="","",IF(ABS(K11-AA11)&gt;Parametri!$C$11,"ERRORE","OK"))</f>
        <v/>
      </c>
      <c r="AM11" s="4">
        <f>IF($A11="","",IF(ABS(O11-AB11)&gt;Parametri!$C$11,"ERRORE","OK"))</f>
        <v/>
      </c>
      <c r="AN11" s="4">
        <f>IF($A11="","",IF(ABS(T11-AC11)&gt;Parametri!$C$11,"ERRORE","OK"))</f>
        <v/>
      </c>
      <c r="AO11" s="4">
        <f>IF($A11="","",IF(ABS(W11-AE11)&gt;Parametri!$C$12,"ERRORE","OK"))</f>
        <v/>
      </c>
      <c r="AP11" s="4">
        <f>IF($A11="","",IF(OR(ABS(N11-AF11)&gt;Parametri!$C$11,ABS(S11-AG11)&gt;Parametri!$C$11),"ERRORE","OK"))</f>
        <v/>
      </c>
      <c r="AQ11" s="4">
        <f>IF($A11="","",IF(AI11="","OK",IF(AND(ABS(AI11)&gt;Parametri!$C$10,G11=""),"ERRORE","OK")))</f>
        <v/>
      </c>
      <c r="AR11" s="4">
        <f>IF($A11="","",IF(AND(LEN(C11)=16,RIGHT(C11,1)=AJ11),"OK","ERRORE"))</f>
        <v/>
      </c>
      <c r="AS11" s="4">
        <f>IF($A11="","",IF(ISNA(MATCH(A11,'Mese precedente'!$A$5:$A$254,0)),"OK",IF(AND(G11="",OR(INDEX('Mese precedente'!$E$5:$E$254,MATCH(A11,'Mese precedente'!$A$5:$A$254,0))&amp;""&lt;&gt;D11&amp;"",ABS(INDEX('Mese precedente'!$F$5:$F$254,MATCH(A11,'Mese precedente'!$A$5:$A$254,0))-F11)&gt;Parametri!$C$11,ABS(INDEX('Mese precedente'!$G$5:$G$254,MATCH(A11,'Mese precedente'!$A$5:$A$254,0))-L11)&gt;Parametri!$C$11,INDEX('Mese precedente'!$H$5:$H$254,MATCH(A11,'Mese precedente'!$A$5:$A$254,0))&lt;&gt;E11)),"ERRORE","OK")))</f>
        <v/>
      </c>
      <c r="AT11" s="12">
        <f>IF($A11="","",COUNTIF(AK11:AS11,"ERRORE")+COUNTIF(AY11,"ERRORE"))</f>
        <v/>
      </c>
      <c r="AU11" s="15" t="n">
        <v>9</v>
      </c>
      <c r="AV11" s="15" t="n">
        <v>3</v>
      </c>
      <c r="AW11" s="4">
        <f>IF($A11="","",IF(E11&lt;=DATE(YEAR(Parametri!$C$5),1,1),MONTH(Parametri!$C$5),(YEAR(Parametri!$C$5)*12+MONTH(Parametri!$C$5))-(YEAR(E11)*12+MONTH(E11))+IF(DAY(EOMONTH(E11,0))-DAY(E11)+1&gt;=Parametri!$C$14,1,0)))</f>
        <v/>
      </c>
      <c r="AX11" s="4">
        <f>IF($A11="","",IF(E11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11)*12+MONTH(E11))+IF(DAY(EOMONTH(E11,0))-DAY(E11)+1&gt;=Parametri!$C$14,1,0)))</f>
        <v/>
      </c>
      <c r="AY11" s="4">
        <f>IF($A11="","",IF(AND(AU11="",AV11=""),"OK",IF(OR(AU11&lt;&gt;AW11,AV11&lt;&gt;AX11),"ERRORE","OK")))</f>
        <v/>
      </c>
    </row>
    <row r="12">
      <c r="A12" s="15" t="inlineStr">
        <is>
          <t>A008</t>
        </is>
      </c>
      <c r="B12" s="15" t="inlineStr">
        <is>
          <t>A</t>
        </is>
      </c>
      <c r="C12" s="15" t="inlineStr">
        <is>
          <t>NTTVPG93L18Z331K</t>
        </is>
      </c>
      <c r="D12" s="15" t="inlineStr">
        <is>
          <t>3</t>
        </is>
      </c>
      <c r="E12" s="16" t="n">
        <v>44588</v>
      </c>
      <c r="F12" s="17" t="n">
        <v>1</v>
      </c>
      <c r="G12" s="15" t="inlineStr"/>
      <c r="H12" s="15" t="b">
        <v>0</v>
      </c>
      <c r="I12" s="17" t="n">
        <v>1981.84</v>
      </c>
      <c r="J12" s="15" t="n">
        <v>1</v>
      </c>
      <c r="K12" s="17" t="n">
        <v>21.95</v>
      </c>
      <c r="L12" s="17" t="n">
        <v>0</v>
      </c>
      <c r="M12" s="17" t="n">
        <v>0</v>
      </c>
      <c r="N12" s="17" t="n">
        <v>2003.79</v>
      </c>
      <c r="O12" s="17" t="n">
        <v>184.17</v>
      </c>
      <c r="P12" s="17" t="n">
        <v>1819.62</v>
      </c>
      <c r="Q12" s="17" t="n">
        <v>278.38</v>
      </c>
      <c r="R12" s="17" t="n">
        <v>27.29</v>
      </c>
      <c r="S12" s="17" t="n">
        <v>1513.95</v>
      </c>
      <c r="T12" s="17" t="n">
        <v>173.17</v>
      </c>
      <c r="U12" s="18" t="n">
        <v>2.1667</v>
      </c>
      <c r="V12" s="18" t="n">
        <v>0</v>
      </c>
      <c r="W12" s="18" t="n">
        <v>13.291</v>
      </c>
      <c r="X12" s="19">
        <f>IF($A12="","",ROUND(INDEX(CCNL!$F$5:$F$12,MATCH(D12,CCNL!$A$5:$A$12,0))*F12,2))</f>
        <v/>
      </c>
      <c r="Y12" s="4">
        <f>IF($A12="","",(YEAR(Parametri!$C$5)*12+MONTH(Parametri!$C$5))-(YEAR(E12)*12+MONTH(E12)))</f>
        <v/>
      </c>
      <c r="Z12" s="4">
        <f>IF($A12="","",MIN(Parametri!$C$13,MAX(0,INT((Y12-1)/36))))</f>
        <v/>
      </c>
      <c r="AA12" s="19">
        <f>IF($A12="","",ROUND(INDEX(CCNL!$I$5:$I$12,MATCH(D12,CCNL!$A$5:$A$12,0))*Z12*F12,2))</f>
        <v/>
      </c>
      <c r="AB12" s="19">
        <f>IF($A12="","",ROUND(ROUND(N12,0)*Parametri!$C$6,2))</f>
        <v/>
      </c>
      <c r="AC12" s="19">
        <f>IF($A12="","",ROUND((I12+K12+L12)*Parametri!$C$8/Parametri!$C$7/12,2))</f>
        <v/>
      </c>
      <c r="AD12" s="20">
        <f>IF($A12="","",IFERROR(INDEX('Mese precedente'!$D$5:$D$254,MATCH(A12,'Mese precedente'!$A$5:$A$254,0)),0))</f>
        <v/>
      </c>
      <c r="AE12" s="21">
        <f>IF($A12="","",ROUND(AD12+ROUND(Parametri!$C$9/12,4)-V12,4))</f>
        <v/>
      </c>
      <c r="AF12" s="19">
        <f>IF($A12="","",ROUND(I12+K12+L12+M12,2))</f>
        <v/>
      </c>
      <c r="AG12" s="19">
        <f>IF($A12="","",ROUND(N12-O12-Q12-R12,2))</f>
        <v/>
      </c>
      <c r="AH12" s="22">
        <f>IF($A12="","",IFERROR(INDEX('Mese precedente'!$C$5:$C$254,MATCH(A12,'Mese precedente'!$A$5:$A$254,0)),""))</f>
        <v/>
      </c>
      <c r="AI12" s="23">
        <f>IF($A12="","",IF(AH12="","",S12/AH12-1))</f>
        <v/>
      </c>
      <c r="AJ12" s="4">
        <f>IF($A12="","",CHAR(65+MOD(SUMPRODUCT(SUMIF('Codice fiscale'!$A$5:$A$40,MID(C12,{1,3,5,7,9,11,13,15},1),'Codice fiscale'!$B$5:$B$40))+SUMPRODUCT(SUMIF('Codice fiscale'!$A$5:$A$40,MID(C12,{2,4,6,8,10,12,14},1),'Codice fiscale'!$C$5:$C$40)),26)))</f>
        <v/>
      </c>
      <c r="AK12" s="4">
        <f>IF($A12="","",IF(ABS(I12-X12)&gt;Parametri!$C$11,"ERRORE","OK"))</f>
        <v/>
      </c>
      <c r="AL12" s="4">
        <f>IF($A12="","",IF(ABS(K12-AA12)&gt;Parametri!$C$11,"ERRORE","OK"))</f>
        <v/>
      </c>
      <c r="AM12" s="4">
        <f>IF($A12="","",IF(ABS(O12-AB12)&gt;Parametri!$C$11,"ERRORE","OK"))</f>
        <v/>
      </c>
      <c r="AN12" s="4">
        <f>IF($A12="","",IF(ABS(T12-AC12)&gt;Parametri!$C$11,"ERRORE","OK"))</f>
        <v/>
      </c>
      <c r="AO12" s="4">
        <f>IF($A12="","",IF(ABS(W12-AE12)&gt;Parametri!$C$12,"ERRORE","OK"))</f>
        <v/>
      </c>
      <c r="AP12" s="4">
        <f>IF($A12="","",IF(OR(ABS(N12-AF12)&gt;Parametri!$C$11,ABS(S12-AG12)&gt;Parametri!$C$11),"ERRORE","OK"))</f>
        <v/>
      </c>
      <c r="AQ12" s="4">
        <f>IF($A12="","",IF(AI12="","OK",IF(AND(ABS(AI12)&gt;Parametri!$C$10,G12=""),"ERRORE","OK")))</f>
        <v/>
      </c>
      <c r="AR12" s="4">
        <f>IF($A12="","",IF(AND(LEN(C12)=16,RIGHT(C12,1)=AJ12),"OK","ERRORE"))</f>
        <v/>
      </c>
      <c r="AS12" s="4">
        <f>IF($A12="","",IF(ISNA(MATCH(A12,'Mese precedente'!$A$5:$A$254,0)),"OK",IF(AND(G12="",OR(INDEX('Mese precedente'!$E$5:$E$254,MATCH(A12,'Mese precedente'!$A$5:$A$254,0))&amp;""&lt;&gt;D12&amp;"",ABS(INDEX('Mese precedente'!$F$5:$F$254,MATCH(A12,'Mese precedente'!$A$5:$A$254,0))-F12)&gt;Parametri!$C$11,ABS(INDEX('Mese precedente'!$G$5:$G$254,MATCH(A12,'Mese precedente'!$A$5:$A$254,0))-L12)&gt;Parametri!$C$11,INDEX('Mese precedente'!$H$5:$H$254,MATCH(A12,'Mese precedente'!$A$5:$A$254,0))&lt;&gt;E12)),"ERRORE","OK")))</f>
        <v/>
      </c>
      <c r="AT12" s="12">
        <f>IF($A12="","",COUNTIF(AK12:AS12,"ERRORE")+COUNTIF(AY12,"ERRORE"))</f>
        <v/>
      </c>
      <c r="AU12" s="15" t="n">
        <v>9</v>
      </c>
      <c r="AV12" s="15" t="n">
        <v>3</v>
      </c>
      <c r="AW12" s="4">
        <f>IF($A12="","",IF(E12&lt;=DATE(YEAR(Parametri!$C$5),1,1),MONTH(Parametri!$C$5),(YEAR(Parametri!$C$5)*12+MONTH(Parametri!$C$5))-(YEAR(E12)*12+MONTH(E12))+IF(DAY(EOMONTH(E12,0))-DAY(E12)+1&gt;=Parametri!$C$14,1,0)))</f>
        <v/>
      </c>
      <c r="AX12" s="4">
        <f>IF($A12="","",IF(E12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12)*12+MONTH(E12))+IF(DAY(EOMONTH(E12,0))-DAY(E12)+1&gt;=Parametri!$C$14,1,0)))</f>
        <v/>
      </c>
      <c r="AY12" s="4">
        <f>IF($A12="","",IF(AND(AU12="",AV12=""),"OK",IF(OR(AU12&lt;&gt;AW12,AV12&lt;&gt;AX12),"ERRORE","OK")))</f>
        <v/>
      </c>
    </row>
    <row r="13">
      <c r="A13" s="15" t="inlineStr">
        <is>
          <t>A009</t>
        </is>
      </c>
      <c r="B13" s="15" t="inlineStr">
        <is>
          <t>A</t>
        </is>
      </c>
      <c r="C13" s="15" t="inlineStr">
        <is>
          <t>TZMDNB89T56Z147H</t>
        </is>
      </c>
      <c r="D13" s="15" t="inlineStr">
        <is>
          <t>6</t>
        </is>
      </c>
      <c r="E13" s="16" t="n">
        <v>40491</v>
      </c>
      <c r="F13" s="17" t="n">
        <v>1</v>
      </c>
      <c r="G13" s="15" t="inlineStr"/>
      <c r="H13" s="15" t="b">
        <v>1</v>
      </c>
      <c r="I13" s="17" t="n">
        <v>1539.7</v>
      </c>
      <c r="J13" s="15" t="n">
        <v>5</v>
      </c>
      <c r="K13" s="17" t="n">
        <v>98.65000000000001</v>
      </c>
      <c r="L13" s="17" t="n">
        <v>50</v>
      </c>
      <c r="M13" s="17" t="n">
        <v>0</v>
      </c>
      <c r="N13" s="17" t="n">
        <v>1688.35</v>
      </c>
      <c r="O13" s="17" t="n">
        <v>155.13</v>
      </c>
      <c r="P13" s="17" t="n">
        <v>1533.22</v>
      </c>
      <c r="Q13" s="17" t="n">
        <v>201.05</v>
      </c>
      <c r="R13" s="17" t="n">
        <v>23</v>
      </c>
      <c r="S13" s="17" t="n">
        <v>1309.17</v>
      </c>
      <c r="T13" s="17" t="n">
        <v>145.91</v>
      </c>
      <c r="U13" s="18" t="n">
        <v>2.1667</v>
      </c>
      <c r="V13" s="18" t="n">
        <v>0</v>
      </c>
      <c r="W13" s="18" t="n">
        <v>20.7886</v>
      </c>
      <c r="X13" s="19">
        <f>IF($A13="","",ROUND(INDEX(CCNL!$F$5:$F$12,MATCH(D13,CCNL!$A$5:$A$12,0))*F13,2))</f>
        <v/>
      </c>
      <c r="Y13" s="4">
        <f>IF($A13="","",(YEAR(Parametri!$C$5)*12+MONTH(Parametri!$C$5))-(YEAR(E13)*12+MONTH(E13)))</f>
        <v/>
      </c>
      <c r="Z13" s="4">
        <f>IF($A13="","",MIN(Parametri!$C$13,MAX(0,INT((Y13-1)/36))))</f>
        <v/>
      </c>
      <c r="AA13" s="19">
        <f>IF($A13="","",ROUND(INDEX(CCNL!$I$5:$I$12,MATCH(D13,CCNL!$A$5:$A$12,0))*Z13*F13,2))</f>
        <v/>
      </c>
      <c r="AB13" s="19">
        <f>IF($A13="","",ROUND(ROUND(N13,0)*Parametri!$C$6,2))</f>
        <v/>
      </c>
      <c r="AC13" s="19">
        <f>IF($A13="","",ROUND((I13+K13+L13)*Parametri!$C$8/Parametri!$C$7/12,2))</f>
        <v/>
      </c>
      <c r="AD13" s="20">
        <f>IF($A13="","",IFERROR(INDEX('Mese precedente'!$D$5:$D$254,MATCH(A13,'Mese precedente'!$A$5:$A$254,0)),0))</f>
        <v/>
      </c>
      <c r="AE13" s="21">
        <f>IF($A13="","",ROUND(AD13+ROUND(Parametri!$C$9/12,4)-V13,4))</f>
        <v/>
      </c>
      <c r="AF13" s="19">
        <f>IF($A13="","",ROUND(I13+K13+L13+M13,2))</f>
        <v/>
      </c>
      <c r="AG13" s="19">
        <f>IF($A13="","",ROUND(N13-O13-Q13-R13,2))</f>
        <v/>
      </c>
      <c r="AH13" s="22">
        <f>IF($A13="","",IFERROR(INDEX('Mese precedente'!$C$5:$C$254,MATCH(A13,'Mese precedente'!$A$5:$A$254,0)),""))</f>
        <v/>
      </c>
      <c r="AI13" s="23">
        <f>IF($A13="","",IF(AH13="","",S13/AH13-1))</f>
        <v/>
      </c>
      <c r="AJ13" s="4">
        <f>IF($A13="","",CHAR(65+MOD(SUMPRODUCT(SUMIF('Codice fiscale'!$A$5:$A$40,MID(C13,{1,3,5,7,9,11,13,15},1),'Codice fiscale'!$B$5:$B$40))+SUMPRODUCT(SUMIF('Codice fiscale'!$A$5:$A$40,MID(C13,{2,4,6,8,10,12,14},1),'Codice fiscale'!$C$5:$C$40)),26)))</f>
        <v/>
      </c>
      <c r="AK13" s="4">
        <f>IF($A13="","",IF(ABS(I13-X13)&gt;Parametri!$C$11,"ERRORE","OK"))</f>
        <v/>
      </c>
      <c r="AL13" s="4">
        <f>IF($A13="","",IF(ABS(K13-AA13)&gt;Parametri!$C$11,"ERRORE","OK"))</f>
        <v/>
      </c>
      <c r="AM13" s="4">
        <f>IF($A13="","",IF(ABS(O13-AB13)&gt;Parametri!$C$11,"ERRORE","OK"))</f>
        <v/>
      </c>
      <c r="AN13" s="4">
        <f>IF($A13="","",IF(ABS(T13-AC13)&gt;Parametri!$C$11,"ERRORE","OK"))</f>
        <v/>
      </c>
      <c r="AO13" s="4">
        <f>IF($A13="","",IF(ABS(W13-AE13)&gt;Parametri!$C$12,"ERRORE","OK"))</f>
        <v/>
      </c>
      <c r="AP13" s="4">
        <f>IF($A13="","",IF(OR(ABS(N13-AF13)&gt;Parametri!$C$11,ABS(S13-AG13)&gt;Parametri!$C$11),"ERRORE","OK"))</f>
        <v/>
      </c>
      <c r="AQ13" s="4">
        <f>IF($A13="","",IF(AI13="","OK",IF(AND(ABS(AI13)&gt;Parametri!$C$10,G13=""),"ERRORE","OK")))</f>
        <v/>
      </c>
      <c r="AR13" s="4">
        <f>IF($A13="","",IF(AND(LEN(C13)=16,RIGHT(C13,1)=AJ13),"OK","ERRORE"))</f>
        <v/>
      </c>
      <c r="AS13" s="4">
        <f>IF($A13="","",IF(ISNA(MATCH(A13,'Mese precedente'!$A$5:$A$254,0)),"OK",IF(AND(G13="",OR(INDEX('Mese precedente'!$E$5:$E$254,MATCH(A13,'Mese precedente'!$A$5:$A$254,0))&amp;""&lt;&gt;D13&amp;"",ABS(INDEX('Mese precedente'!$F$5:$F$254,MATCH(A13,'Mese precedente'!$A$5:$A$254,0))-F13)&gt;Parametri!$C$11,ABS(INDEX('Mese precedente'!$G$5:$G$254,MATCH(A13,'Mese precedente'!$A$5:$A$254,0))-L13)&gt;Parametri!$C$11,INDEX('Mese precedente'!$H$5:$H$254,MATCH(A13,'Mese precedente'!$A$5:$A$254,0))&lt;&gt;E13)),"ERRORE","OK")))</f>
        <v/>
      </c>
      <c r="AT13" s="12">
        <f>IF($A13="","",COUNTIF(AK13:AS13,"ERRORE")+COUNTIF(AY13,"ERRORE"))</f>
        <v/>
      </c>
      <c r="AU13" s="15" t="n">
        <v>9</v>
      </c>
      <c r="AV13" s="15" t="n">
        <v>3</v>
      </c>
      <c r="AW13" s="4">
        <f>IF($A13="","",IF(E13&lt;=DATE(YEAR(Parametri!$C$5),1,1),MONTH(Parametri!$C$5),(YEAR(Parametri!$C$5)*12+MONTH(Parametri!$C$5))-(YEAR(E13)*12+MONTH(E13))+IF(DAY(EOMONTH(E13,0))-DAY(E13)+1&gt;=Parametri!$C$14,1,0)))</f>
        <v/>
      </c>
      <c r="AX13" s="4">
        <f>IF($A13="","",IF(E13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13)*12+MONTH(E13))+IF(DAY(EOMONTH(E13,0))-DAY(E13)+1&gt;=Parametri!$C$14,1,0)))</f>
        <v/>
      </c>
      <c r="AY13" s="4">
        <f>IF($A13="","",IF(AND(AU13="",AV13=""),"OK",IF(OR(AU13&lt;&gt;AW13,AV13&lt;&gt;AX13),"ERRORE","OK")))</f>
        <v/>
      </c>
    </row>
    <row r="14">
      <c r="A14" s="15" t="inlineStr">
        <is>
          <t>A010</t>
        </is>
      </c>
      <c r="B14" s="15" t="inlineStr">
        <is>
          <t>A</t>
        </is>
      </c>
      <c r="C14" s="15" t="inlineStr">
        <is>
          <t>SVSLDB67R26Z260S</t>
        </is>
      </c>
      <c r="D14" s="15" t="inlineStr">
        <is>
          <t>4</t>
        </is>
      </c>
      <c r="E14" s="16" t="n">
        <v>39176</v>
      </c>
      <c r="F14" s="17" t="n">
        <v>0.75</v>
      </c>
      <c r="G14" s="15" t="inlineStr"/>
      <c r="H14" s="15" t="b">
        <v>1</v>
      </c>
      <c r="I14" s="17" t="n">
        <v>1336.26</v>
      </c>
      <c r="J14" s="15" t="n">
        <v>6</v>
      </c>
      <c r="K14" s="17" t="n">
        <v>92.97</v>
      </c>
      <c r="L14" s="17" t="n">
        <v>60</v>
      </c>
      <c r="M14" s="17" t="n">
        <v>0</v>
      </c>
      <c r="N14" s="17" t="n">
        <v>1489.23</v>
      </c>
      <c r="O14" s="17" t="n">
        <v>136.84</v>
      </c>
      <c r="P14" s="17" t="n">
        <v>1352.39</v>
      </c>
      <c r="Q14" s="17" t="n">
        <v>152.23</v>
      </c>
      <c r="R14" s="17" t="n">
        <v>20.29</v>
      </c>
      <c r="S14" s="17" t="n">
        <v>1179.87</v>
      </c>
      <c r="T14" s="17" t="n">
        <v>128.7</v>
      </c>
      <c r="U14" s="18" t="n">
        <v>2.1667</v>
      </c>
      <c r="V14" s="18" t="n">
        <v>2</v>
      </c>
      <c r="W14" s="18" t="n">
        <v>14.2371</v>
      </c>
      <c r="X14" s="19">
        <f>IF($A14="","",ROUND(INDEX(CCNL!$F$5:$F$12,MATCH(D14,CCNL!$A$5:$A$12,0))*F14,2))</f>
        <v/>
      </c>
      <c r="Y14" s="4">
        <f>IF($A14="","",(YEAR(Parametri!$C$5)*12+MONTH(Parametri!$C$5))-(YEAR(E14)*12+MONTH(E14)))</f>
        <v/>
      </c>
      <c r="Z14" s="4">
        <f>IF($A14="","",MIN(Parametri!$C$13,MAX(0,INT((Y14-1)/36))))</f>
        <v/>
      </c>
      <c r="AA14" s="19">
        <f>IF($A14="","",ROUND(INDEX(CCNL!$I$5:$I$12,MATCH(D14,CCNL!$A$5:$A$12,0))*Z14*F14,2))</f>
        <v/>
      </c>
      <c r="AB14" s="19">
        <f>IF($A14="","",ROUND(ROUND(N14,0)*Parametri!$C$6,2))</f>
        <v/>
      </c>
      <c r="AC14" s="19">
        <f>IF($A14="","",ROUND((I14+K14+L14)*Parametri!$C$8/Parametri!$C$7/12,2))</f>
        <v/>
      </c>
      <c r="AD14" s="20">
        <f>IF($A14="","",IFERROR(INDEX('Mese precedente'!$D$5:$D$254,MATCH(A14,'Mese precedente'!$A$5:$A$254,0)),0))</f>
        <v/>
      </c>
      <c r="AE14" s="21">
        <f>IF($A14="","",ROUND(AD14+ROUND(Parametri!$C$9/12,4)-V14,4))</f>
        <v/>
      </c>
      <c r="AF14" s="19">
        <f>IF($A14="","",ROUND(I14+K14+L14+M14,2))</f>
        <v/>
      </c>
      <c r="AG14" s="19">
        <f>IF($A14="","",ROUND(N14-O14-Q14-R14,2))</f>
        <v/>
      </c>
      <c r="AH14" s="22">
        <f>IF($A14="","",IFERROR(INDEX('Mese precedente'!$C$5:$C$254,MATCH(A14,'Mese precedente'!$A$5:$A$254,0)),""))</f>
        <v/>
      </c>
      <c r="AI14" s="23">
        <f>IF($A14="","",IF(AH14="","",S14/AH14-1))</f>
        <v/>
      </c>
      <c r="AJ14" s="4">
        <f>IF($A14="","",CHAR(65+MOD(SUMPRODUCT(SUMIF('Codice fiscale'!$A$5:$A$40,MID(C14,{1,3,5,7,9,11,13,15},1),'Codice fiscale'!$B$5:$B$40))+SUMPRODUCT(SUMIF('Codice fiscale'!$A$5:$A$40,MID(C14,{2,4,6,8,10,12,14},1),'Codice fiscale'!$C$5:$C$40)),26)))</f>
        <v/>
      </c>
      <c r="AK14" s="4">
        <f>IF($A14="","",IF(ABS(I14-X14)&gt;Parametri!$C$11,"ERRORE","OK"))</f>
        <v/>
      </c>
      <c r="AL14" s="4">
        <f>IF($A14="","",IF(ABS(K14-AA14)&gt;Parametri!$C$11,"ERRORE","OK"))</f>
        <v/>
      </c>
      <c r="AM14" s="4">
        <f>IF($A14="","",IF(ABS(O14-AB14)&gt;Parametri!$C$11,"ERRORE","OK"))</f>
        <v/>
      </c>
      <c r="AN14" s="4">
        <f>IF($A14="","",IF(ABS(T14-AC14)&gt;Parametri!$C$11,"ERRORE","OK"))</f>
        <v/>
      </c>
      <c r="AO14" s="4">
        <f>IF($A14="","",IF(ABS(W14-AE14)&gt;Parametri!$C$12,"ERRORE","OK"))</f>
        <v/>
      </c>
      <c r="AP14" s="4">
        <f>IF($A14="","",IF(OR(ABS(N14-AF14)&gt;Parametri!$C$11,ABS(S14-AG14)&gt;Parametri!$C$11),"ERRORE","OK"))</f>
        <v/>
      </c>
      <c r="AQ14" s="4">
        <f>IF($A14="","",IF(AI14="","OK",IF(AND(ABS(AI14)&gt;Parametri!$C$10,G14=""),"ERRORE","OK")))</f>
        <v/>
      </c>
      <c r="AR14" s="4">
        <f>IF($A14="","",IF(AND(LEN(C14)=16,RIGHT(C14,1)=AJ14),"OK","ERRORE"))</f>
        <v/>
      </c>
      <c r="AS14" s="4">
        <f>IF($A14="","",IF(ISNA(MATCH(A14,'Mese precedente'!$A$5:$A$254,0)),"OK",IF(AND(G14="",OR(INDEX('Mese precedente'!$E$5:$E$254,MATCH(A14,'Mese precedente'!$A$5:$A$254,0))&amp;""&lt;&gt;D14&amp;"",ABS(INDEX('Mese precedente'!$F$5:$F$254,MATCH(A14,'Mese precedente'!$A$5:$A$254,0))-F14)&gt;Parametri!$C$11,ABS(INDEX('Mese precedente'!$G$5:$G$254,MATCH(A14,'Mese precedente'!$A$5:$A$254,0))-L14)&gt;Parametri!$C$11,INDEX('Mese precedente'!$H$5:$H$254,MATCH(A14,'Mese precedente'!$A$5:$A$254,0))&lt;&gt;E14)),"ERRORE","OK")))</f>
        <v/>
      </c>
      <c r="AT14" s="12">
        <f>IF($A14="","",COUNTIF(AK14:AS14,"ERRORE")+COUNTIF(AY14,"ERRORE"))</f>
        <v/>
      </c>
      <c r="AU14" s="15" t="n">
        <v>9</v>
      </c>
      <c r="AV14" s="15" t="n">
        <v>3</v>
      </c>
      <c r="AW14" s="4">
        <f>IF($A14="","",IF(E14&lt;=DATE(YEAR(Parametri!$C$5),1,1),MONTH(Parametri!$C$5),(YEAR(Parametri!$C$5)*12+MONTH(Parametri!$C$5))-(YEAR(E14)*12+MONTH(E14))+IF(DAY(EOMONTH(E14,0))-DAY(E14)+1&gt;=Parametri!$C$14,1,0)))</f>
        <v/>
      </c>
      <c r="AX14" s="4">
        <f>IF($A14="","",IF(E14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14)*12+MONTH(E14))+IF(DAY(EOMONTH(E14,0))-DAY(E14)+1&gt;=Parametri!$C$14,1,0)))</f>
        <v/>
      </c>
      <c r="AY14" s="4">
        <f>IF($A14="","",IF(AND(AU14="",AV14=""),"OK",IF(OR(AU14&lt;&gt;AW14,AV14&lt;&gt;AX14),"ERRORE","OK")))</f>
        <v/>
      </c>
    </row>
    <row r="15">
      <c r="A15" s="15" t="inlineStr">
        <is>
          <t>A011</t>
        </is>
      </c>
      <c r="B15" s="15" t="inlineStr">
        <is>
          <t>A</t>
        </is>
      </c>
      <c r="C15" s="15" t="inlineStr">
        <is>
          <t>GCMSDD93T24Z256G</t>
        </is>
      </c>
      <c r="D15" s="15" t="inlineStr">
        <is>
          <t>4</t>
        </is>
      </c>
      <c r="E15" s="16" t="n">
        <v>41890</v>
      </c>
      <c r="F15" s="17" t="n">
        <v>1</v>
      </c>
      <c r="G15" s="15" t="inlineStr"/>
      <c r="H15" s="15" t="b">
        <v>1</v>
      </c>
      <c r="I15" s="17" t="n">
        <v>1781.68</v>
      </c>
      <c r="J15" s="15" t="n">
        <v>3</v>
      </c>
      <c r="K15" s="17" t="n">
        <v>61.98</v>
      </c>
      <c r="L15" s="17" t="n">
        <v>300</v>
      </c>
      <c r="M15" s="17" t="n">
        <v>0</v>
      </c>
      <c r="N15" s="17" t="n">
        <v>2143.66</v>
      </c>
      <c r="O15" s="17" t="n">
        <v>197.03</v>
      </c>
      <c r="P15" s="17" t="n">
        <v>1946.63</v>
      </c>
      <c r="Q15" s="17" t="n">
        <v>312.67</v>
      </c>
      <c r="R15" s="17" t="n">
        <v>29.2</v>
      </c>
      <c r="S15" s="17" t="n">
        <v>1604.76</v>
      </c>
      <c r="T15" s="17" t="n">
        <v>185.25</v>
      </c>
      <c r="U15" s="18" t="n">
        <v>2.1667</v>
      </c>
      <c r="V15" s="18" t="n">
        <v>2</v>
      </c>
      <c r="W15" s="18" t="n">
        <v>26.0644</v>
      </c>
      <c r="X15" s="19">
        <f>IF($A15="","",ROUND(INDEX(CCNL!$F$5:$F$12,MATCH(D15,CCNL!$A$5:$A$12,0))*F15,2))</f>
        <v/>
      </c>
      <c r="Y15" s="4">
        <f>IF($A15="","",(YEAR(Parametri!$C$5)*12+MONTH(Parametri!$C$5))-(YEAR(E15)*12+MONTH(E15)))</f>
        <v/>
      </c>
      <c r="Z15" s="4">
        <f>IF($A15="","",MIN(Parametri!$C$13,MAX(0,INT((Y15-1)/36))))</f>
        <v/>
      </c>
      <c r="AA15" s="19">
        <f>IF($A15="","",ROUND(INDEX(CCNL!$I$5:$I$12,MATCH(D15,CCNL!$A$5:$A$12,0))*Z15*F15,2))</f>
        <v/>
      </c>
      <c r="AB15" s="19">
        <f>IF($A15="","",ROUND(ROUND(N15,0)*Parametri!$C$6,2))</f>
        <v/>
      </c>
      <c r="AC15" s="19">
        <f>IF($A15="","",ROUND((I15+K15+L15)*Parametri!$C$8/Parametri!$C$7/12,2))</f>
        <v/>
      </c>
      <c r="AD15" s="20">
        <f>IF($A15="","",IFERROR(INDEX('Mese precedente'!$D$5:$D$254,MATCH(A15,'Mese precedente'!$A$5:$A$254,0)),0))</f>
        <v/>
      </c>
      <c r="AE15" s="21">
        <f>IF($A15="","",ROUND(AD15+ROUND(Parametri!$C$9/12,4)-V15,4))</f>
        <v/>
      </c>
      <c r="AF15" s="19">
        <f>IF($A15="","",ROUND(I15+K15+L15+M15,2))</f>
        <v/>
      </c>
      <c r="AG15" s="19">
        <f>IF($A15="","",ROUND(N15-O15-Q15-R15,2))</f>
        <v/>
      </c>
      <c r="AH15" s="22">
        <f>IF($A15="","",IFERROR(INDEX('Mese precedente'!$C$5:$C$254,MATCH(A15,'Mese precedente'!$A$5:$A$254,0)),""))</f>
        <v/>
      </c>
      <c r="AI15" s="23">
        <f>IF($A15="","",IF(AH15="","",S15/AH15-1))</f>
        <v/>
      </c>
      <c r="AJ15" s="4">
        <f>IF($A15="","",CHAR(65+MOD(SUMPRODUCT(SUMIF('Codice fiscale'!$A$5:$A$40,MID(C15,{1,3,5,7,9,11,13,15},1),'Codice fiscale'!$B$5:$B$40))+SUMPRODUCT(SUMIF('Codice fiscale'!$A$5:$A$40,MID(C15,{2,4,6,8,10,12,14},1),'Codice fiscale'!$C$5:$C$40)),26)))</f>
        <v/>
      </c>
      <c r="AK15" s="4">
        <f>IF($A15="","",IF(ABS(I15-X15)&gt;Parametri!$C$11,"ERRORE","OK"))</f>
        <v/>
      </c>
      <c r="AL15" s="4">
        <f>IF($A15="","",IF(ABS(K15-AA15)&gt;Parametri!$C$11,"ERRORE","OK"))</f>
        <v/>
      </c>
      <c r="AM15" s="4">
        <f>IF($A15="","",IF(ABS(O15-AB15)&gt;Parametri!$C$11,"ERRORE","OK"))</f>
        <v/>
      </c>
      <c r="AN15" s="4">
        <f>IF($A15="","",IF(ABS(T15-AC15)&gt;Parametri!$C$11,"ERRORE","OK"))</f>
        <v/>
      </c>
      <c r="AO15" s="4">
        <f>IF($A15="","",IF(ABS(W15-AE15)&gt;Parametri!$C$12,"ERRORE","OK"))</f>
        <v/>
      </c>
      <c r="AP15" s="4">
        <f>IF($A15="","",IF(OR(ABS(N15-AF15)&gt;Parametri!$C$11,ABS(S15-AG15)&gt;Parametri!$C$11),"ERRORE","OK"))</f>
        <v/>
      </c>
      <c r="AQ15" s="4">
        <f>IF($A15="","",IF(AI15="","OK",IF(AND(ABS(AI15)&gt;Parametri!$C$10,G15=""),"ERRORE","OK")))</f>
        <v/>
      </c>
      <c r="AR15" s="4">
        <f>IF($A15="","",IF(AND(LEN(C15)=16,RIGHT(C15,1)=AJ15),"OK","ERRORE"))</f>
        <v/>
      </c>
      <c r="AS15" s="4">
        <f>IF($A15="","",IF(ISNA(MATCH(A15,'Mese precedente'!$A$5:$A$254,0)),"OK",IF(AND(G15="",OR(INDEX('Mese precedente'!$E$5:$E$254,MATCH(A15,'Mese precedente'!$A$5:$A$254,0))&amp;""&lt;&gt;D15&amp;"",ABS(INDEX('Mese precedente'!$F$5:$F$254,MATCH(A15,'Mese precedente'!$A$5:$A$254,0))-F15)&gt;Parametri!$C$11,ABS(INDEX('Mese precedente'!$G$5:$G$254,MATCH(A15,'Mese precedente'!$A$5:$A$254,0))-L15)&gt;Parametri!$C$11,INDEX('Mese precedente'!$H$5:$H$254,MATCH(A15,'Mese precedente'!$A$5:$A$254,0))&lt;&gt;E15)),"ERRORE","OK")))</f>
        <v/>
      </c>
      <c r="AT15" s="12">
        <f>IF($A15="","",COUNTIF(AK15:AS15,"ERRORE")+COUNTIF(AY15,"ERRORE"))</f>
        <v/>
      </c>
      <c r="AU15" s="15" t="n">
        <v>9</v>
      </c>
      <c r="AV15" s="15" t="n">
        <v>3</v>
      </c>
      <c r="AW15" s="4">
        <f>IF($A15="","",IF(E15&lt;=DATE(YEAR(Parametri!$C$5),1,1),MONTH(Parametri!$C$5),(YEAR(Parametri!$C$5)*12+MONTH(Parametri!$C$5))-(YEAR(E15)*12+MONTH(E15))+IF(DAY(EOMONTH(E15,0))-DAY(E15)+1&gt;=Parametri!$C$14,1,0)))</f>
        <v/>
      </c>
      <c r="AX15" s="4">
        <f>IF($A15="","",IF(E15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15)*12+MONTH(E15))+IF(DAY(EOMONTH(E15,0))-DAY(E15)+1&gt;=Parametri!$C$14,1,0)))</f>
        <v/>
      </c>
      <c r="AY15" s="4">
        <f>IF($A15="","",IF(AND(AU15="",AV15=""),"OK",IF(OR(AU15&lt;&gt;AW15,AV15&lt;&gt;AX15),"ERRORE","OK")))</f>
        <v/>
      </c>
    </row>
    <row r="16">
      <c r="A16" s="15" t="inlineStr">
        <is>
          <t>A012</t>
        </is>
      </c>
      <c r="B16" s="15" t="inlineStr">
        <is>
          <t>A</t>
        </is>
      </c>
      <c r="C16" s="15" t="inlineStr">
        <is>
          <t>BZLSLV71P66Z113R</t>
        </is>
      </c>
      <c r="D16" s="15" t="inlineStr">
        <is>
          <t>7</t>
        </is>
      </c>
      <c r="E16" s="16" t="n">
        <v>39264</v>
      </c>
      <c r="F16" s="17" t="n">
        <v>1</v>
      </c>
      <c r="G16" s="15" t="inlineStr"/>
      <c r="H16" s="15" t="b">
        <v>1</v>
      </c>
      <c r="I16" s="17" t="n">
        <v>1395.89</v>
      </c>
      <c r="J16" s="15" t="n">
        <v>6</v>
      </c>
      <c r="K16" s="17" t="n">
        <v>116.82</v>
      </c>
      <c r="L16" s="17" t="n">
        <v>0</v>
      </c>
      <c r="M16" s="17" t="n">
        <v>0</v>
      </c>
      <c r="N16" s="17" t="n">
        <v>1512.71</v>
      </c>
      <c r="O16" s="17" t="n">
        <v>143.58</v>
      </c>
      <c r="P16" s="17" t="n">
        <v>1369.13</v>
      </c>
      <c r="Q16" s="17" t="n">
        <v>156.75</v>
      </c>
      <c r="R16" s="17" t="n">
        <v>20.54</v>
      </c>
      <c r="S16" s="17" t="n">
        <v>1191.84</v>
      </c>
      <c r="T16" s="17" t="n">
        <v>130.73</v>
      </c>
      <c r="U16" s="18" t="n">
        <v>2.1667</v>
      </c>
      <c r="V16" s="18" t="n">
        <v>0</v>
      </c>
      <c r="W16" s="18" t="n">
        <v>24.0777</v>
      </c>
      <c r="X16" s="19">
        <f>IF($A16="","",ROUND(INDEX(CCNL!$F$5:$F$12,MATCH(D16,CCNL!$A$5:$A$12,0))*F16,2))</f>
        <v/>
      </c>
      <c r="Y16" s="4">
        <f>IF($A16="","",(YEAR(Parametri!$C$5)*12+MONTH(Parametri!$C$5))-(YEAR(E16)*12+MONTH(E16)))</f>
        <v/>
      </c>
      <c r="Z16" s="4">
        <f>IF($A16="","",MIN(Parametri!$C$13,MAX(0,INT((Y16-1)/36))))</f>
        <v/>
      </c>
      <c r="AA16" s="19">
        <f>IF($A16="","",ROUND(INDEX(CCNL!$I$5:$I$12,MATCH(D16,CCNL!$A$5:$A$12,0))*Z16*F16,2))</f>
        <v/>
      </c>
      <c r="AB16" s="19">
        <f>IF($A16="","",ROUND(ROUND(N16,0)*Parametri!$C$6,2))</f>
        <v/>
      </c>
      <c r="AC16" s="19">
        <f>IF($A16="","",ROUND((I16+K16+L16)*Parametri!$C$8/Parametri!$C$7/12,2))</f>
        <v/>
      </c>
      <c r="AD16" s="20">
        <f>IF($A16="","",IFERROR(INDEX('Mese precedente'!$D$5:$D$254,MATCH(A16,'Mese precedente'!$A$5:$A$254,0)),0))</f>
        <v/>
      </c>
      <c r="AE16" s="21">
        <f>IF($A16="","",ROUND(AD16+ROUND(Parametri!$C$9/12,4)-V16,4))</f>
        <v/>
      </c>
      <c r="AF16" s="19">
        <f>IF($A16="","",ROUND(I16+K16+L16+M16,2))</f>
        <v/>
      </c>
      <c r="AG16" s="19">
        <f>IF($A16="","",ROUND(N16-O16-Q16-R16,2))</f>
        <v/>
      </c>
      <c r="AH16" s="22">
        <f>IF($A16="","",IFERROR(INDEX('Mese precedente'!$C$5:$C$254,MATCH(A16,'Mese precedente'!$A$5:$A$254,0)),""))</f>
        <v/>
      </c>
      <c r="AI16" s="23">
        <f>IF($A16="","",IF(AH16="","",S16/AH16-1))</f>
        <v/>
      </c>
      <c r="AJ16" s="4">
        <f>IF($A16="","",CHAR(65+MOD(SUMPRODUCT(SUMIF('Codice fiscale'!$A$5:$A$40,MID(C16,{1,3,5,7,9,11,13,15},1),'Codice fiscale'!$B$5:$B$40))+SUMPRODUCT(SUMIF('Codice fiscale'!$A$5:$A$40,MID(C16,{2,4,6,8,10,12,14},1),'Codice fiscale'!$C$5:$C$40)),26)))</f>
        <v/>
      </c>
      <c r="AK16" s="4">
        <f>IF($A16="","",IF(ABS(I16-X16)&gt;Parametri!$C$11,"ERRORE","OK"))</f>
        <v/>
      </c>
      <c r="AL16" s="4">
        <f>IF($A16="","",IF(ABS(K16-AA16)&gt;Parametri!$C$11,"ERRORE","OK"))</f>
        <v/>
      </c>
      <c r="AM16" s="4">
        <f>IF($A16="","",IF(ABS(O16-AB16)&gt;Parametri!$C$11,"ERRORE","OK"))</f>
        <v/>
      </c>
      <c r="AN16" s="4">
        <f>IF($A16="","",IF(ABS(T16-AC16)&gt;Parametri!$C$11,"ERRORE","OK"))</f>
        <v/>
      </c>
      <c r="AO16" s="4">
        <f>IF($A16="","",IF(ABS(W16-AE16)&gt;Parametri!$C$12,"ERRORE","OK"))</f>
        <v/>
      </c>
      <c r="AP16" s="4">
        <f>IF($A16="","",IF(OR(ABS(N16-AF16)&gt;Parametri!$C$11,ABS(S16-AG16)&gt;Parametri!$C$11),"ERRORE","OK"))</f>
        <v/>
      </c>
      <c r="AQ16" s="4">
        <f>IF($A16="","",IF(AI16="","OK",IF(AND(ABS(AI16)&gt;Parametri!$C$10,G16=""),"ERRORE","OK")))</f>
        <v/>
      </c>
      <c r="AR16" s="4">
        <f>IF($A16="","",IF(AND(LEN(C16)=16,RIGHT(C16,1)=AJ16),"OK","ERRORE"))</f>
        <v/>
      </c>
      <c r="AS16" s="4">
        <f>IF($A16="","",IF(ISNA(MATCH(A16,'Mese precedente'!$A$5:$A$254,0)),"OK",IF(AND(G16="",OR(INDEX('Mese precedente'!$E$5:$E$254,MATCH(A16,'Mese precedente'!$A$5:$A$254,0))&amp;""&lt;&gt;D16&amp;"",ABS(INDEX('Mese precedente'!$F$5:$F$254,MATCH(A16,'Mese precedente'!$A$5:$A$254,0))-F16)&gt;Parametri!$C$11,ABS(INDEX('Mese precedente'!$G$5:$G$254,MATCH(A16,'Mese precedente'!$A$5:$A$254,0))-L16)&gt;Parametri!$C$11,INDEX('Mese precedente'!$H$5:$H$254,MATCH(A16,'Mese precedente'!$A$5:$A$254,0))&lt;&gt;E16)),"ERRORE","OK")))</f>
        <v/>
      </c>
      <c r="AT16" s="12">
        <f>IF($A16="","",COUNTIF(AK16:AS16,"ERRORE")+COUNTIF(AY16,"ERRORE"))</f>
        <v/>
      </c>
      <c r="AU16" s="15" t="n">
        <v>9</v>
      </c>
      <c r="AV16" s="15" t="n">
        <v>3</v>
      </c>
      <c r="AW16" s="4">
        <f>IF($A16="","",IF(E16&lt;=DATE(YEAR(Parametri!$C$5),1,1),MONTH(Parametri!$C$5),(YEAR(Parametri!$C$5)*12+MONTH(Parametri!$C$5))-(YEAR(E16)*12+MONTH(E16))+IF(DAY(EOMONTH(E16,0))-DAY(E16)+1&gt;=Parametri!$C$14,1,0)))</f>
        <v/>
      </c>
      <c r="AX16" s="4">
        <f>IF($A16="","",IF(E16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16)*12+MONTH(E16))+IF(DAY(EOMONTH(E16,0))-DAY(E16)+1&gt;=Parametri!$C$14,1,0)))</f>
        <v/>
      </c>
      <c r="AY16" s="4">
        <f>IF($A16="","",IF(AND(AU16="",AV16=""),"OK",IF(OR(AU16&lt;&gt;AW16,AV16&lt;&gt;AX16),"ERRORE","OK")))</f>
        <v/>
      </c>
    </row>
    <row r="17">
      <c r="A17" s="15" t="inlineStr">
        <is>
          <t>A013</t>
        </is>
      </c>
      <c r="B17" s="15" t="inlineStr">
        <is>
          <t>A</t>
        </is>
      </c>
      <c r="C17" s="15" t="inlineStr">
        <is>
          <t>RPFMRL81M51Z334Y</t>
        </is>
      </c>
      <c r="D17" s="15" t="inlineStr">
        <is>
          <t>4</t>
        </is>
      </c>
      <c r="E17" s="16" t="n">
        <v>37848</v>
      </c>
      <c r="F17" s="17" t="n">
        <v>0.75</v>
      </c>
      <c r="G17" s="15" t="inlineStr"/>
      <c r="H17" s="15" t="b">
        <v>1</v>
      </c>
      <c r="I17" s="17" t="n">
        <v>1336.26</v>
      </c>
      <c r="J17" s="15" t="n">
        <v>7</v>
      </c>
      <c r="K17" s="17" t="n">
        <v>108.47</v>
      </c>
      <c r="L17" s="17" t="n">
        <v>0</v>
      </c>
      <c r="M17" s="17" t="n">
        <v>0</v>
      </c>
      <c r="N17" s="17" t="n">
        <v>1444.73</v>
      </c>
      <c r="O17" s="17" t="n">
        <v>132.8</v>
      </c>
      <c r="P17" s="17" t="n">
        <v>1311.93</v>
      </c>
      <c r="Q17" s="17" t="n">
        <v>141.3</v>
      </c>
      <c r="R17" s="17" t="n">
        <v>19.68</v>
      </c>
      <c r="S17" s="17" t="n">
        <v>1150.95</v>
      </c>
      <c r="T17" s="17" t="n">
        <v>124.85</v>
      </c>
      <c r="U17" s="18" t="n">
        <v>2.1667</v>
      </c>
      <c r="V17" s="18" t="n">
        <v>0</v>
      </c>
      <c r="W17" s="18" t="n">
        <v>11.5466</v>
      </c>
      <c r="X17" s="19">
        <f>IF($A17="","",ROUND(INDEX(CCNL!$F$5:$F$12,MATCH(D17,CCNL!$A$5:$A$12,0))*F17,2))</f>
        <v/>
      </c>
      <c r="Y17" s="4">
        <f>IF($A17="","",(YEAR(Parametri!$C$5)*12+MONTH(Parametri!$C$5))-(YEAR(E17)*12+MONTH(E17)))</f>
        <v/>
      </c>
      <c r="Z17" s="4">
        <f>IF($A17="","",MIN(Parametri!$C$13,MAX(0,INT((Y17-1)/36))))</f>
        <v/>
      </c>
      <c r="AA17" s="19">
        <f>IF($A17="","",ROUND(INDEX(CCNL!$I$5:$I$12,MATCH(D17,CCNL!$A$5:$A$12,0))*Z17*F17,2))</f>
        <v/>
      </c>
      <c r="AB17" s="19">
        <f>IF($A17="","",ROUND(ROUND(N17,0)*Parametri!$C$6,2))</f>
        <v/>
      </c>
      <c r="AC17" s="19">
        <f>IF($A17="","",ROUND((I17+K17+L17)*Parametri!$C$8/Parametri!$C$7/12,2))</f>
        <v/>
      </c>
      <c r="AD17" s="20">
        <f>IF($A17="","",IFERROR(INDEX('Mese precedente'!$D$5:$D$254,MATCH(A17,'Mese precedente'!$A$5:$A$254,0)),0))</f>
        <v/>
      </c>
      <c r="AE17" s="21">
        <f>IF($A17="","",ROUND(AD17+ROUND(Parametri!$C$9/12,4)-V17,4))</f>
        <v/>
      </c>
      <c r="AF17" s="19">
        <f>IF($A17="","",ROUND(I17+K17+L17+M17,2))</f>
        <v/>
      </c>
      <c r="AG17" s="19">
        <f>IF($A17="","",ROUND(N17-O17-Q17-R17,2))</f>
        <v/>
      </c>
      <c r="AH17" s="22">
        <f>IF($A17="","",IFERROR(INDEX('Mese precedente'!$C$5:$C$254,MATCH(A17,'Mese precedente'!$A$5:$A$254,0)),""))</f>
        <v/>
      </c>
      <c r="AI17" s="23">
        <f>IF($A17="","",IF(AH17="","",S17/AH17-1))</f>
        <v/>
      </c>
      <c r="AJ17" s="4">
        <f>IF($A17="","",CHAR(65+MOD(SUMPRODUCT(SUMIF('Codice fiscale'!$A$5:$A$40,MID(C17,{1,3,5,7,9,11,13,15},1),'Codice fiscale'!$B$5:$B$40))+SUMPRODUCT(SUMIF('Codice fiscale'!$A$5:$A$40,MID(C17,{2,4,6,8,10,12,14},1),'Codice fiscale'!$C$5:$C$40)),26)))</f>
        <v/>
      </c>
      <c r="AK17" s="4">
        <f>IF($A17="","",IF(ABS(I17-X17)&gt;Parametri!$C$11,"ERRORE","OK"))</f>
        <v/>
      </c>
      <c r="AL17" s="4">
        <f>IF($A17="","",IF(ABS(K17-AA17)&gt;Parametri!$C$11,"ERRORE","OK"))</f>
        <v/>
      </c>
      <c r="AM17" s="4">
        <f>IF($A17="","",IF(ABS(O17-AB17)&gt;Parametri!$C$11,"ERRORE","OK"))</f>
        <v/>
      </c>
      <c r="AN17" s="4">
        <f>IF($A17="","",IF(ABS(T17-AC17)&gt;Parametri!$C$11,"ERRORE","OK"))</f>
        <v/>
      </c>
      <c r="AO17" s="4">
        <f>IF($A17="","",IF(ABS(W17-AE17)&gt;Parametri!$C$12,"ERRORE","OK"))</f>
        <v/>
      </c>
      <c r="AP17" s="4">
        <f>IF($A17="","",IF(OR(ABS(N17-AF17)&gt;Parametri!$C$11,ABS(S17-AG17)&gt;Parametri!$C$11),"ERRORE","OK"))</f>
        <v/>
      </c>
      <c r="AQ17" s="4">
        <f>IF($A17="","",IF(AI17="","OK",IF(AND(ABS(AI17)&gt;Parametri!$C$10,G17=""),"ERRORE","OK")))</f>
        <v/>
      </c>
      <c r="AR17" s="4">
        <f>IF($A17="","",IF(AND(LEN(C17)=16,RIGHT(C17,1)=AJ17),"OK","ERRORE"))</f>
        <v/>
      </c>
      <c r="AS17" s="4">
        <f>IF($A17="","",IF(ISNA(MATCH(A17,'Mese precedente'!$A$5:$A$254,0)),"OK",IF(AND(G17="",OR(INDEX('Mese precedente'!$E$5:$E$254,MATCH(A17,'Mese precedente'!$A$5:$A$254,0))&amp;""&lt;&gt;D17&amp;"",ABS(INDEX('Mese precedente'!$F$5:$F$254,MATCH(A17,'Mese precedente'!$A$5:$A$254,0))-F17)&gt;Parametri!$C$11,ABS(INDEX('Mese precedente'!$G$5:$G$254,MATCH(A17,'Mese precedente'!$A$5:$A$254,0))-L17)&gt;Parametri!$C$11,INDEX('Mese precedente'!$H$5:$H$254,MATCH(A17,'Mese precedente'!$A$5:$A$254,0))&lt;&gt;E17)),"ERRORE","OK")))</f>
        <v/>
      </c>
      <c r="AT17" s="12">
        <f>IF($A17="","",COUNTIF(AK17:AS17,"ERRORE")+COUNTIF(AY17,"ERRORE"))</f>
        <v/>
      </c>
      <c r="AU17" s="15" t="n">
        <v>9</v>
      </c>
      <c r="AV17" s="15" t="n">
        <v>3</v>
      </c>
      <c r="AW17" s="4">
        <f>IF($A17="","",IF(E17&lt;=DATE(YEAR(Parametri!$C$5),1,1),MONTH(Parametri!$C$5),(YEAR(Parametri!$C$5)*12+MONTH(Parametri!$C$5))-(YEAR(E17)*12+MONTH(E17))+IF(DAY(EOMONTH(E17,0))-DAY(E17)+1&gt;=Parametri!$C$14,1,0)))</f>
        <v/>
      </c>
      <c r="AX17" s="4">
        <f>IF($A17="","",IF(E17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17)*12+MONTH(E17))+IF(DAY(EOMONTH(E17,0))-DAY(E17)+1&gt;=Parametri!$C$14,1,0)))</f>
        <v/>
      </c>
      <c r="AY17" s="4">
        <f>IF($A17="","",IF(AND(AU17="",AV17=""),"OK",IF(OR(AU17&lt;&gt;AW17,AV17&lt;&gt;AX17),"ERRORE","OK")))</f>
        <v/>
      </c>
    </row>
    <row r="18">
      <c r="A18" s="15" t="inlineStr">
        <is>
          <t>A014</t>
        </is>
      </c>
      <c r="B18" s="15" t="inlineStr">
        <is>
          <t>A</t>
        </is>
      </c>
      <c r="C18" s="15" t="inlineStr">
        <is>
          <t>ZBNZVS66P13Z196W</t>
        </is>
      </c>
      <c r="D18" s="15" t="inlineStr">
        <is>
          <t>6</t>
        </is>
      </c>
      <c r="E18" s="16" t="n">
        <v>35541</v>
      </c>
      <c r="F18" s="17" t="n">
        <v>1</v>
      </c>
      <c r="G18" s="15" t="inlineStr"/>
      <c r="H18" s="15" t="b">
        <v>1</v>
      </c>
      <c r="I18" s="17" t="n">
        <v>1539.7</v>
      </c>
      <c r="J18" s="15" t="n">
        <v>9</v>
      </c>
      <c r="K18" s="17" t="n">
        <v>177.57</v>
      </c>
      <c r="L18" s="17" t="n">
        <v>300</v>
      </c>
      <c r="M18" s="17" t="n">
        <v>0</v>
      </c>
      <c r="N18" s="17" t="n">
        <v>2017.27</v>
      </c>
      <c r="O18" s="17" t="n">
        <v>185.36</v>
      </c>
      <c r="P18" s="17" t="n">
        <v>1831.91</v>
      </c>
      <c r="Q18" s="17" t="n">
        <v>281.7</v>
      </c>
      <c r="R18" s="17" t="n">
        <v>27.48</v>
      </c>
      <c r="S18" s="17" t="n">
        <v>1522.73</v>
      </c>
      <c r="T18" s="17" t="n">
        <v>174.33</v>
      </c>
      <c r="U18" s="18" t="n">
        <v>2.1667</v>
      </c>
      <c r="V18" s="18" t="n">
        <v>1</v>
      </c>
      <c r="W18" s="18" t="n">
        <v>14.9368</v>
      </c>
      <c r="X18" s="19">
        <f>IF($A18="","",ROUND(INDEX(CCNL!$F$5:$F$12,MATCH(D18,CCNL!$A$5:$A$12,0))*F18,2))</f>
        <v/>
      </c>
      <c r="Y18" s="4">
        <f>IF($A18="","",(YEAR(Parametri!$C$5)*12+MONTH(Parametri!$C$5))-(YEAR(E18)*12+MONTH(E18)))</f>
        <v/>
      </c>
      <c r="Z18" s="4">
        <f>IF($A18="","",MIN(Parametri!$C$13,MAX(0,INT((Y18-1)/36))))</f>
        <v/>
      </c>
      <c r="AA18" s="19">
        <f>IF($A18="","",ROUND(INDEX(CCNL!$I$5:$I$12,MATCH(D18,CCNL!$A$5:$A$12,0))*Z18*F18,2))</f>
        <v/>
      </c>
      <c r="AB18" s="19">
        <f>IF($A18="","",ROUND(ROUND(N18,0)*Parametri!$C$6,2))</f>
        <v/>
      </c>
      <c r="AC18" s="19">
        <f>IF($A18="","",ROUND((I18+K18+L18)*Parametri!$C$8/Parametri!$C$7/12,2))</f>
        <v/>
      </c>
      <c r="AD18" s="20">
        <f>IF($A18="","",IFERROR(INDEX('Mese precedente'!$D$5:$D$254,MATCH(A18,'Mese precedente'!$A$5:$A$254,0)),0))</f>
        <v/>
      </c>
      <c r="AE18" s="21">
        <f>IF($A18="","",ROUND(AD18+ROUND(Parametri!$C$9/12,4)-V18,4))</f>
        <v/>
      </c>
      <c r="AF18" s="19">
        <f>IF($A18="","",ROUND(I18+K18+L18+M18,2))</f>
        <v/>
      </c>
      <c r="AG18" s="19">
        <f>IF($A18="","",ROUND(N18-O18-Q18-R18,2))</f>
        <v/>
      </c>
      <c r="AH18" s="22">
        <f>IF($A18="","",IFERROR(INDEX('Mese precedente'!$C$5:$C$254,MATCH(A18,'Mese precedente'!$A$5:$A$254,0)),""))</f>
        <v/>
      </c>
      <c r="AI18" s="23">
        <f>IF($A18="","",IF(AH18="","",S18/AH18-1))</f>
        <v/>
      </c>
      <c r="AJ18" s="4">
        <f>IF($A18="","",CHAR(65+MOD(SUMPRODUCT(SUMIF('Codice fiscale'!$A$5:$A$40,MID(C18,{1,3,5,7,9,11,13,15},1),'Codice fiscale'!$B$5:$B$40))+SUMPRODUCT(SUMIF('Codice fiscale'!$A$5:$A$40,MID(C18,{2,4,6,8,10,12,14},1),'Codice fiscale'!$C$5:$C$40)),26)))</f>
        <v/>
      </c>
      <c r="AK18" s="4">
        <f>IF($A18="","",IF(ABS(I18-X18)&gt;Parametri!$C$11,"ERRORE","OK"))</f>
        <v/>
      </c>
      <c r="AL18" s="4">
        <f>IF($A18="","",IF(ABS(K18-AA18)&gt;Parametri!$C$11,"ERRORE","OK"))</f>
        <v/>
      </c>
      <c r="AM18" s="4">
        <f>IF($A18="","",IF(ABS(O18-AB18)&gt;Parametri!$C$11,"ERRORE","OK"))</f>
        <v/>
      </c>
      <c r="AN18" s="4">
        <f>IF($A18="","",IF(ABS(T18-AC18)&gt;Parametri!$C$11,"ERRORE","OK"))</f>
        <v/>
      </c>
      <c r="AO18" s="4">
        <f>IF($A18="","",IF(ABS(W18-AE18)&gt;Parametri!$C$12,"ERRORE","OK"))</f>
        <v/>
      </c>
      <c r="AP18" s="4">
        <f>IF($A18="","",IF(OR(ABS(N18-AF18)&gt;Parametri!$C$11,ABS(S18-AG18)&gt;Parametri!$C$11),"ERRORE","OK"))</f>
        <v/>
      </c>
      <c r="AQ18" s="4">
        <f>IF($A18="","",IF(AI18="","OK",IF(AND(ABS(AI18)&gt;Parametri!$C$10,G18=""),"ERRORE","OK")))</f>
        <v/>
      </c>
      <c r="AR18" s="4">
        <f>IF($A18="","",IF(AND(LEN(C18)=16,RIGHT(C18,1)=AJ18),"OK","ERRORE"))</f>
        <v/>
      </c>
      <c r="AS18" s="4">
        <f>IF($A18="","",IF(ISNA(MATCH(A18,'Mese precedente'!$A$5:$A$254,0)),"OK",IF(AND(G18="",OR(INDEX('Mese precedente'!$E$5:$E$254,MATCH(A18,'Mese precedente'!$A$5:$A$254,0))&amp;""&lt;&gt;D18&amp;"",ABS(INDEX('Mese precedente'!$F$5:$F$254,MATCH(A18,'Mese precedente'!$A$5:$A$254,0))-F18)&gt;Parametri!$C$11,ABS(INDEX('Mese precedente'!$G$5:$G$254,MATCH(A18,'Mese precedente'!$A$5:$A$254,0))-L18)&gt;Parametri!$C$11,INDEX('Mese precedente'!$H$5:$H$254,MATCH(A18,'Mese precedente'!$A$5:$A$254,0))&lt;&gt;E18)),"ERRORE","OK")))</f>
        <v/>
      </c>
      <c r="AT18" s="12">
        <f>IF($A18="","",COUNTIF(AK18:AS18,"ERRORE")+COUNTIF(AY18,"ERRORE"))</f>
        <v/>
      </c>
      <c r="AU18" s="15" t="n">
        <v>9</v>
      </c>
      <c r="AV18" s="15" t="n">
        <v>3</v>
      </c>
      <c r="AW18" s="4">
        <f>IF($A18="","",IF(E18&lt;=DATE(YEAR(Parametri!$C$5),1,1),MONTH(Parametri!$C$5),(YEAR(Parametri!$C$5)*12+MONTH(Parametri!$C$5))-(YEAR(E18)*12+MONTH(E18))+IF(DAY(EOMONTH(E18,0))-DAY(E18)+1&gt;=Parametri!$C$14,1,0)))</f>
        <v/>
      </c>
      <c r="AX18" s="4">
        <f>IF($A18="","",IF(E18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18)*12+MONTH(E18))+IF(DAY(EOMONTH(E18,0))-DAY(E18)+1&gt;=Parametri!$C$14,1,0)))</f>
        <v/>
      </c>
      <c r="AY18" s="4">
        <f>IF($A18="","",IF(AND(AU18="",AV18=""),"OK",IF(OR(AU18&lt;&gt;AW18,AV18&lt;&gt;AX18),"ERRORE","OK")))</f>
        <v/>
      </c>
    </row>
    <row r="19">
      <c r="A19" s="15" t="inlineStr">
        <is>
          <t>A015</t>
        </is>
      </c>
      <c r="B19" s="15" t="inlineStr">
        <is>
          <t>A</t>
        </is>
      </c>
      <c r="C19" s="15" t="inlineStr">
        <is>
          <t>GMPMZC63C21Z296Q</t>
        </is>
      </c>
      <c r="D19" s="15" t="inlineStr">
        <is>
          <t>3</t>
        </is>
      </c>
      <c r="E19" s="16" t="n">
        <v>39696</v>
      </c>
      <c r="F19" s="17" t="n">
        <v>0.75</v>
      </c>
      <c r="G19" s="15" t="inlineStr"/>
      <c r="H19" s="15" t="b">
        <v>1</v>
      </c>
      <c r="I19" s="17" t="n">
        <v>1486.38</v>
      </c>
      <c r="J19" s="15" t="n">
        <v>5</v>
      </c>
      <c r="K19" s="17" t="n">
        <v>82.31</v>
      </c>
      <c r="L19" s="17" t="n">
        <v>112.5</v>
      </c>
      <c r="M19" s="17" t="n">
        <v>0</v>
      </c>
      <c r="N19" s="17" t="n">
        <v>1681.19</v>
      </c>
      <c r="O19" s="17" t="n">
        <v>154.48</v>
      </c>
      <c r="P19" s="17" t="n">
        <v>1526.71</v>
      </c>
      <c r="Q19" s="17" t="n">
        <v>199.3</v>
      </c>
      <c r="R19" s="17" t="n">
        <v>22.9</v>
      </c>
      <c r="S19" s="17" t="n">
        <v>1304.51</v>
      </c>
      <c r="T19" s="17" t="n">
        <v>145.29</v>
      </c>
      <c r="U19" s="18" t="n">
        <v>2.1667</v>
      </c>
      <c r="V19" s="18" t="n">
        <v>0</v>
      </c>
      <c r="W19" s="18" t="n">
        <v>29.6064</v>
      </c>
      <c r="X19" s="19">
        <f>IF($A19="","",ROUND(INDEX(CCNL!$F$5:$F$12,MATCH(D19,CCNL!$A$5:$A$12,0))*F19,2))</f>
        <v/>
      </c>
      <c r="Y19" s="4">
        <f>IF($A19="","",(YEAR(Parametri!$C$5)*12+MONTH(Parametri!$C$5))-(YEAR(E19)*12+MONTH(E19)))</f>
        <v/>
      </c>
      <c r="Z19" s="4">
        <f>IF($A19="","",MIN(Parametri!$C$13,MAX(0,INT((Y19-1)/36))))</f>
        <v/>
      </c>
      <c r="AA19" s="19">
        <f>IF($A19="","",ROUND(INDEX(CCNL!$I$5:$I$12,MATCH(D19,CCNL!$A$5:$A$12,0))*Z19*F19,2))</f>
        <v/>
      </c>
      <c r="AB19" s="19">
        <f>IF($A19="","",ROUND(ROUND(N19,0)*Parametri!$C$6,2))</f>
        <v/>
      </c>
      <c r="AC19" s="19">
        <f>IF($A19="","",ROUND((I19+K19+L19)*Parametri!$C$8/Parametri!$C$7/12,2))</f>
        <v/>
      </c>
      <c r="AD19" s="20">
        <f>IF($A19="","",IFERROR(INDEX('Mese precedente'!$D$5:$D$254,MATCH(A19,'Mese precedente'!$A$5:$A$254,0)),0))</f>
        <v/>
      </c>
      <c r="AE19" s="21">
        <f>IF($A19="","",ROUND(AD19+ROUND(Parametri!$C$9/12,4)-V19,4))</f>
        <v/>
      </c>
      <c r="AF19" s="19">
        <f>IF($A19="","",ROUND(I19+K19+L19+M19,2))</f>
        <v/>
      </c>
      <c r="AG19" s="19">
        <f>IF($A19="","",ROUND(N19-O19-Q19-R19,2))</f>
        <v/>
      </c>
      <c r="AH19" s="22">
        <f>IF($A19="","",IFERROR(INDEX('Mese precedente'!$C$5:$C$254,MATCH(A19,'Mese precedente'!$A$5:$A$254,0)),""))</f>
        <v/>
      </c>
      <c r="AI19" s="23">
        <f>IF($A19="","",IF(AH19="","",S19/AH19-1))</f>
        <v/>
      </c>
      <c r="AJ19" s="4">
        <f>IF($A19="","",CHAR(65+MOD(SUMPRODUCT(SUMIF('Codice fiscale'!$A$5:$A$40,MID(C19,{1,3,5,7,9,11,13,15},1),'Codice fiscale'!$B$5:$B$40))+SUMPRODUCT(SUMIF('Codice fiscale'!$A$5:$A$40,MID(C19,{2,4,6,8,10,12,14},1),'Codice fiscale'!$C$5:$C$40)),26)))</f>
        <v/>
      </c>
      <c r="AK19" s="4">
        <f>IF($A19="","",IF(ABS(I19-X19)&gt;Parametri!$C$11,"ERRORE","OK"))</f>
        <v/>
      </c>
      <c r="AL19" s="4">
        <f>IF($A19="","",IF(ABS(K19-AA19)&gt;Parametri!$C$11,"ERRORE","OK"))</f>
        <v/>
      </c>
      <c r="AM19" s="4">
        <f>IF($A19="","",IF(ABS(O19-AB19)&gt;Parametri!$C$11,"ERRORE","OK"))</f>
        <v/>
      </c>
      <c r="AN19" s="4">
        <f>IF($A19="","",IF(ABS(T19-AC19)&gt;Parametri!$C$11,"ERRORE","OK"))</f>
        <v/>
      </c>
      <c r="AO19" s="4">
        <f>IF($A19="","",IF(ABS(W19-AE19)&gt;Parametri!$C$12,"ERRORE","OK"))</f>
        <v/>
      </c>
      <c r="AP19" s="4">
        <f>IF($A19="","",IF(OR(ABS(N19-AF19)&gt;Parametri!$C$11,ABS(S19-AG19)&gt;Parametri!$C$11),"ERRORE","OK"))</f>
        <v/>
      </c>
      <c r="AQ19" s="4">
        <f>IF($A19="","",IF(AI19="","OK",IF(AND(ABS(AI19)&gt;Parametri!$C$10,G19=""),"ERRORE","OK")))</f>
        <v/>
      </c>
      <c r="AR19" s="4">
        <f>IF($A19="","",IF(AND(LEN(C19)=16,RIGHT(C19,1)=AJ19),"OK","ERRORE"))</f>
        <v/>
      </c>
      <c r="AS19" s="4">
        <f>IF($A19="","",IF(ISNA(MATCH(A19,'Mese precedente'!$A$5:$A$254,0)),"OK",IF(AND(G19="",OR(INDEX('Mese precedente'!$E$5:$E$254,MATCH(A19,'Mese precedente'!$A$5:$A$254,0))&amp;""&lt;&gt;D19&amp;"",ABS(INDEX('Mese precedente'!$F$5:$F$254,MATCH(A19,'Mese precedente'!$A$5:$A$254,0))-F19)&gt;Parametri!$C$11,ABS(INDEX('Mese precedente'!$G$5:$G$254,MATCH(A19,'Mese precedente'!$A$5:$A$254,0))-L19)&gt;Parametri!$C$11,INDEX('Mese precedente'!$H$5:$H$254,MATCH(A19,'Mese precedente'!$A$5:$A$254,0))&lt;&gt;E19)),"ERRORE","OK")))</f>
        <v/>
      </c>
      <c r="AT19" s="12">
        <f>IF($A19="","",COUNTIF(AK19:AS19,"ERRORE")+COUNTIF(AY19,"ERRORE"))</f>
        <v/>
      </c>
      <c r="AU19" s="15" t="n">
        <v>9</v>
      </c>
      <c r="AV19" s="15" t="n">
        <v>3</v>
      </c>
      <c r="AW19" s="4">
        <f>IF($A19="","",IF(E19&lt;=DATE(YEAR(Parametri!$C$5),1,1),MONTH(Parametri!$C$5),(YEAR(Parametri!$C$5)*12+MONTH(Parametri!$C$5))-(YEAR(E19)*12+MONTH(E19))+IF(DAY(EOMONTH(E19,0))-DAY(E19)+1&gt;=Parametri!$C$14,1,0)))</f>
        <v/>
      </c>
      <c r="AX19" s="4">
        <f>IF($A19="","",IF(E19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19)*12+MONTH(E19))+IF(DAY(EOMONTH(E19,0))-DAY(E19)+1&gt;=Parametri!$C$14,1,0)))</f>
        <v/>
      </c>
      <c r="AY19" s="4">
        <f>IF($A19="","",IF(AND(AU19="",AV19=""),"OK",IF(OR(AU19&lt;&gt;AW19,AV19&lt;&gt;AX19),"ERRORE","OK")))</f>
        <v/>
      </c>
    </row>
    <row r="20">
      <c r="A20" s="15" t="inlineStr">
        <is>
          <t>A016</t>
        </is>
      </c>
      <c r="B20" s="15" t="inlineStr">
        <is>
          <t>A</t>
        </is>
      </c>
      <c r="C20" s="15" t="inlineStr">
        <is>
          <t>NCPVPV78M56Z240M</t>
        </is>
      </c>
      <c r="D20" s="15" t="inlineStr">
        <is>
          <t>4</t>
        </is>
      </c>
      <c r="E20" s="16" t="n">
        <v>42972</v>
      </c>
      <c r="F20" s="17" t="n">
        <v>1</v>
      </c>
      <c r="G20" s="15" t="inlineStr"/>
      <c r="H20" s="15" t="b">
        <v>0</v>
      </c>
      <c r="I20" s="17" t="n">
        <v>1781.68</v>
      </c>
      <c r="J20" s="15" t="n">
        <v>2</v>
      </c>
      <c r="K20" s="17" t="n">
        <v>41.32</v>
      </c>
      <c r="L20" s="17" t="n">
        <v>200</v>
      </c>
      <c r="M20" s="17" t="n">
        <v>0</v>
      </c>
      <c r="N20" s="17" t="n">
        <v>2023</v>
      </c>
      <c r="O20" s="17" t="n">
        <v>185.91</v>
      </c>
      <c r="P20" s="17" t="n">
        <v>1837.09</v>
      </c>
      <c r="Q20" s="17" t="n">
        <v>283.1</v>
      </c>
      <c r="R20" s="17" t="n">
        <v>27.56</v>
      </c>
      <c r="S20" s="17" t="n">
        <v>1526.43</v>
      </c>
      <c r="T20" s="17" t="n">
        <v>174.83</v>
      </c>
      <c r="U20" s="18" t="n">
        <v>2.1667</v>
      </c>
      <c r="V20" s="18" t="n">
        <v>0</v>
      </c>
      <c r="W20" s="18" t="n">
        <v>18.0825</v>
      </c>
      <c r="X20" s="19">
        <f>IF($A20="","",ROUND(INDEX(CCNL!$F$5:$F$12,MATCH(D20,CCNL!$A$5:$A$12,0))*F20,2))</f>
        <v/>
      </c>
      <c r="Y20" s="4">
        <f>IF($A20="","",(YEAR(Parametri!$C$5)*12+MONTH(Parametri!$C$5))-(YEAR(E20)*12+MONTH(E20)))</f>
        <v/>
      </c>
      <c r="Z20" s="4">
        <f>IF($A20="","",MIN(Parametri!$C$13,MAX(0,INT((Y20-1)/36))))</f>
        <v/>
      </c>
      <c r="AA20" s="19">
        <f>IF($A20="","",ROUND(INDEX(CCNL!$I$5:$I$12,MATCH(D20,CCNL!$A$5:$A$12,0))*Z20*F20,2))</f>
        <v/>
      </c>
      <c r="AB20" s="19">
        <f>IF($A20="","",ROUND(ROUND(N20,0)*Parametri!$C$6,2))</f>
        <v/>
      </c>
      <c r="AC20" s="19">
        <f>IF($A20="","",ROUND((I20+K20+L20)*Parametri!$C$8/Parametri!$C$7/12,2))</f>
        <v/>
      </c>
      <c r="AD20" s="20">
        <f>IF($A20="","",IFERROR(INDEX('Mese precedente'!$D$5:$D$254,MATCH(A20,'Mese precedente'!$A$5:$A$254,0)),0))</f>
        <v/>
      </c>
      <c r="AE20" s="21">
        <f>IF($A20="","",ROUND(AD20+ROUND(Parametri!$C$9/12,4)-V20,4))</f>
        <v/>
      </c>
      <c r="AF20" s="19">
        <f>IF($A20="","",ROUND(I20+K20+L20+M20,2))</f>
        <v/>
      </c>
      <c r="AG20" s="19">
        <f>IF($A20="","",ROUND(N20-O20-Q20-R20,2))</f>
        <v/>
      </c>
      <c r="AH20" s="22">
        <f>IF($A20="","",IFERROR(INDEX('Mese precedente'!$C$5:$C$254,MATCH(A20,'Mese precedente'!$A$5:$A$254,0)),""))</f>
        <v/>
      </c>
      <c r="AI20" s="23">
        <f>IF($A20="","",IF(AH20="","",S20/AH20-1))</f>
        <v/>
      </c>
      <c r="AJ20" s="4">
        <f>IF($A20="","",CHAR(65+MOD(SUMPRODUCT(SUMIF('Codice fiscale'!$A$5:$A$40,MID(C20,{1,3,5,7,9,11,13,15},1),'Codice fiscale'!$B$5:$B$40))+SUMPRODUCT(SUMIF('Codice fiscale'!$A$5:$A$40,MID(C20,{2,4,6,8,10,12,14},1),'Codice fiscale'!$C$5:$C$40)),26)))</f>
        <v/>
      </c>
      <c r="AK20" s="4">
        <f>IF($A20="","",IF(ABS(I20-X20)&gt;Parametri!$C$11,"ERRORE","OK"))</f>
        <v/>
      </c>
      <c r="AL20" s="4">
        <f>IF($A20="","",IF(ABS(K20-AA20)&gt;Parametri!$C$11,"ERRORE","OK"))</f>
        <v/>
      </c>
      <c r="AM20" s="4">
        <f>IF($A20="","",IF(ABS(O20-AB20)&gt;Parametri!$C$11,"ERRORE","OK"))</f>
        <v/>
      </c>
      <c r="AN20" s="4">
        <f>IF($A20="","",IF(ABS(T20-AC20)&gt;Parametri!$C$11,"ERRORE","OK"))</f>
        <v/>
      </c>
      <c r="AO20" s="4">
        <f>IF($A20="","",IF(ABS(W20-AE20)&gt;Parametri!$C$12,"ERRORE","OK"))</f>
        <v/>
      </c>
      <c r="AP20" s="4">
        <f>IF($A20="","",IF(OR(ABS(N20-AF20)&gt;Parametri!$C$11,ABS(S20-AG20)&gt;Parametri!$C$11),"ERRORE","OK"))</f>
        <v/>
      </c>
      <c r="AQ20" s="4">
        <f>IF($A20="","",IF(AI20="","OK",IF(AND(ABS(AI20)&gt;Parametri!$C$10,G20=""),"ERRORE","OK")))</f>
        <v/>
      </c>
      <c r="AR20" s="4">
        <f>IF($A20="","",IF(AND(LEN(C20)=16,RIGHT(C20,1)=AJ20),"OK","ERRORE"))</f>
        <v/>
      </c>
      <c r="AS20" s="4">
        <f>IF($A20="","",IF(ISNA(MATCH(A20,'Mese precedente'!$A$5:$A$254,0)),"OK",IF(AND(G20="",OR(INDEX('Mese precedente'!$E$5:$E$254,MATCH(A20,'Mese precedente'!$A$5:$A$254,0))&amp;""&lt;&gt;D20&amp;"",ABS(INDEX('Mese precedente'!$F$5:$F$254,MATCH(A20,'Mese precedente'!$A$5:$A$254,0))-F20)&gt;Parametri!$C$11,ABS(INDEX('Mese precedente'!$G$5:$G$254,MATCH(A20,'Mese precedente'!$A$5:$A$254,0))-L20)&gt;Parametri!$C$11,INDEX('Mese precedente'!$H$5:$H$254,MATCH(A20,'Mese precedente'!$A$5:$A$254,0))&lt;&gt;E20)),"ERRORE","OK")))</f>
        <v/>
      </c>
      <c r="AT20" s="12">
        <f>IF($A20="","",COUNTIF(AK20:AS20,"ERRORE")+COUNTIF(AY20,"ERRORE"))</f>
        <v/>
      </c>
      <c r="AU20" s="15" t="n">
        <v>9</v>
      </c>
      <c r="AV20" s="15" t="n">
        <v>3</v>
      </c>
      <c r="AW20" s="4">
        <f>IF($A20="","",IF(E20&lt;=DATE(YEAR(Parametri!$C$5),1,1),MONTH(Parametri!$C$5),(YEAR(Parametri!$C$5)*12+MONTH(Parametri!$C$5))-(YEAR(E20)*12+MONTH(E20))+IF(DAY(EOMONTH(E20,0))-DAY(E20)+1&gt;=Parametri!$C$14,1,0)))</f>
        <v/>
      </c>
      <c r="AX20" s="4">
        <f>IF($A20="","",IF(E20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20)*12+MONTH(E20))+IF(DAY(EOMONTH(E20,0))-DAY(E20)+1&gt;=Parametri!$C$14,1,0)))</f>
        <v/>
      </c>
      <c r="AY20" s="4">
        <f>IF($A20="","",IF(AND(AU20="",AV20=""),"OK",IF(OR(AU20&lt;&gt;AW20,AV20&lt;&gt;AX20),"ERRORE","OK")))</f>
        <v/>
      </c>
    </row>
    <row r="21">
      <c r="A21" s="15" t="inlineStr">
        <is>
          <t>A017</t>
        </is>
      </c>
      <c r="B21" s="15" t="inlineStr">
        <is>
          <t>A</t>
        </is>
      </c>
      <c r="C21" s="15" t="inlineStr">
        <is>
          <t>BLZDLP76A03Z393F</t>
        </is>
      </c>
      <c r="D21" s="15" t="inlineStr">
        <is>
          <t>4</t>
        </is>
      </c>
      <c r="E21" s="16" t="n">
        <v>45607</v>
      </c>
      <c r="F21" s="17" t="n">
        <v>0.75</v>
      </c>
      <c r="G21" s="15" t="inlineStr"/>
      <c r="H21" s="15" t="b">
        <v>0</v>
      </c>
      <c r="I21" s="17" t="n">
        <v>1336.26</v>
      </c>
      <c r="J21" s="15" t="n">
        <v>0</v>
      </c>
      <c r="K21" s="17" t="n">
        <v>0</v>
      </c>
      <c r="L21" s="17" t="n">
        <v>0</v>
      </c>
      <c r="M21" s="17" t="n">
        <v>0</v>
      </c>
      <c r="N21" s="17" t="n">
        <v>1336.26</v>
      </c>
      <c r="O21" s="17" t="n">
        <v>122.78</v>
      </c>
      <c r="P21" s="17" t="n">
        <v>1213.48</v>
      </c>
      <c r="Q21" s="17" t="n">
        <v>116.18</v>
      </c>
      <c r="R21" s="17" t="n">
        <v>18.2</v>
      </c>
      <c r="S21" s="17" t="n">
        <v>1079.1</v>
      </c>
      <c r="T21" s="17" t="n">
        <v>115.48</v>
      </c>
      <c r="U21" s="18" t="n">
        <v>2.1667</v>
      </c>
      <c r="V21" s="18" t="n">
        <v>0</v>
      </c>
      <c r="W21" s="18" t="n">
        <v>27.6126</v>
      </c>
      <c r="X21" s="19">
        <f>IF($A21="","",ROUND(INDEX(CCNL!$F$5:$F$12,MATCH(D21,CCNL!$A$5:$A$12,0))*F21,2))</f>
        <v/>
      </c>
      <c r="Y21" s="4">
        <f>IF($A21="","",(YEAR(Parametri!$C$5)*12+MONTH(Parametri!$C$5))-(YEAR(E21)*12+MONTH(E21)))</f>
        <v/>
      </c>
      <c r="Z21" s="4">
        <f>IF($A21="","",MIN(Parametri!$C$13,MAX(0,INT((Y21-1)/36))))</f>
        <v/>
      </c>
      <c r="AA21" s="19">
        <f>IF($A21="","",ROUND(INDEX(CCNL!$I$5:$I$12,MATCH(D21,CCNL!$A$5:$A$12,0))*Z21*F21,2))</f>
        <v/>
      </c>
      <c r="AB21" s="19">
        <f>IF($A21="","",ROUND(ROUND(N21,0)*Parametri!$C$6,2))</f>
        <v/>
      </c>
      <c r="AC21" s="19">
        <f>IF($A21="","",ROUND((I21+K21+L21)*Parametri!$C$8/Parametri!$C$7/12,2))</f>
        <v/>
      </c>
      <c r="AD21" s="20">
        <f>IF($A21="","",IFERROR(INDEX('Mese precedente'!$D$5:$D$254,MATCH(A21,'Mese precedente'!$A$5:$A$254,0)),0))</f>
        <v/>
      </c>
      <c r="AE21" s="21">
        <f>IF($A21="","",ROUND(AD21+ROUND(Parametri!$C$9/12,4)-V21,4))</f>
        <v/>
      </c>
      <c r="AF21" s="19">
        <f>IF($A21="","",ROUND(I21+K21+L21+M21,2))</f>
        <v/>
      </c>
      <c r="AG21" s="19">
        <f>IF($A21="","",ROUND(N21-O21-Q21-R21,2))</f>
        <v/>
      </c>
      <c r="AH21" s="22">
        <f>IF($A21="","",IFERROR(INDEX('Mese precedente'!$C$5:$C$254,MATCH(A21,'Mese precedente'!$A$5:$A$254,0)),""))</f>
        <v/>
      </c>
      <c r="AI21" s="23">
        <f>IF($A21="","",IF(AH21="","",S21/AH21-1))</f>
        <v/>
      </c>
      <c r="AJ21" s="4">
        <f>IF($A21="","",CHAR(65+MOD(SUMPRODUCT(SUMIF('Codice fiscale'!$A$5:$A$40,MID(C21,{1,3,5,7,9,11,13,15},1),'Codice fiscale'!$B$5:$B$40))+SUMPRODUCT(SUMIF('Codice fiscale'!$A$5:$A$40,MID(C21,{2,4,6,8,10,12,14},1),'Codice fiscale'!$C$5:$C$40)),26)))</f>
        <v/>
      </c>
      <c r="AK21" s="4">
        <f>IF($A21="","",IF(ABS(I21-X21)&gt;Parametri!$C$11,"ERRORE","OK"))</f>
        <v/>
      </c>
      <c r="AL21" s="4">
        <f>IF($A21="","",IF(ABS(K21-AA21)&gt;Parametri!$C$11,"ERRORE","OK"))</f>
        <v/>
      </c>
      <c r="AM21" s="4">
        <f>IF($A21="","",IF(ABS(O21-AB21)&gt;Parametri!$C$11,"ERRORE","OK"))</f>
        <v/>
      </c>
      <c r="AN21" s="4">
        <f>IF($A21="","",IF(ABS(T21-AC21)&gt;Parametri!$C$11,"ERRORE","OK"))</f>
        <v/>
      </c>
      <c r="AO21" s="4">
        <f>IF($A21="","",IF(ABS(W21-AE21)&gt;Parametri!$C$12,"ERRORE","OK"))</f>
        <v/>
      </c>
      <c r="AP21" s="4">
        <f>IF($A21="","",IF(OR(ABS(N21-AF21)&gt;Parametri!$C$11,ABS(S21-AG21)&gt;Parametri!$C$11),"ERRORE","OK"))</f>
        <v/>
      </c>
      <c r="AQ21" s="4">
        <f>IF($A21="","",IF(AI21="","OK",IF(AND(ABS(AI21)&gt;Parametri!$C$10,G21=""),"ERRORE","OK")))</f>
        <v/>
      </c>
      <c r="AR21" s="4">
        <f>IF($A21="","",IF(AND(LEN(C21)=16,RIGHT(C21,1)=AJ21),"OK","ERRORE"))</f>
        <v/>
      </c>
      <c r="AS21" s="4">
        <f>IF($A21="","",IF(ISNA(MATCH(A21,'Mese precedente'!$A$5:$A$254,0)),"OK",IF(AND(G21="",OR(INDEX('Mese precedente'!$E$5:$E$254,MATCH(A21,'Mese precedente'!$A$5:$A$254,0))&amp;""&lt;&gt;D21&amp;"",ABS(INDEX('Mese precedente'!$F$5:$F$254,MATCH(A21,'Mese precedente'!$A$5:$A$254,0))-F21)&gt;Parametri!$C$11,ABS(INDEX('Mese precedente'!$G$5:$G$254,MATCH(A21,'Mese precedente'!$A$5:$A$254,0))-L21)&gt;Parametri!$C$11,INDEX('Mese precedente'!$H$5:$H$254,MATCH(A21,'Mese precedente'!$A$5:$A$254,0))&lt;&gt;E21)),"ERRORE","OK")))</f>
        <v/>
      </c>
      <c r="AT21" s="12">
        <f>IF($A21="","",COUNTIF(AK21:AS21,"ERRORE")+COUNTIF(AY21,"ERRORE"))</f>
        <v/>
      </c>
      <c r="AU21" s="15" t="n">
        <v>9</v>
      </c>
      <c r="AV21" s="15" t="n">
        <v>3</v>
      </c>
      <c r="AW21" s="4">
        <f>IF($A21="","",IF(E21&lt;=DATE(YEAR(Parametri!$C$5),1,1),MONTH(Parametri!$C$5),(YEAR(Parametri!$C$5)*12+MONTH(Parametri!$C$5))-(YEAR(E21)*12+MONTH(E21))+IF(DAY(EOMONTH(E21,0))-DAY(E21)+1&gt;=Parametri!$C$14,1,0)))</f>
        <v/>
      </c>
      <c r="AX21" s="4">
        <f>IF($A21="","",IF(E21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21)*12+MONTH(E21))+IF(DAY(EOMONTH(E21,0))-DAY(E21)+1&gt;=Parametri!$C$14,1,0)))</f>
        <v/>
      </c>
      <c r="AY21" s="4">
        <f>IF($A21="","",IF(AND(AU21="",AV21=""),"OK",IF(OR(AU21&lt;&gt;AW21,AV21&lt;&gt;AX21),"ERRORE","OK")))</f>
        <v/>
      </c>
    </row>
    <row r="22">
      <c r="A22" s="15" t="inlineStr">
        <is>
          <t>A018</t>
        </is>
      </c>
      <c r="B22" s="15" t="inlineStr">
        <is>
          <t>A</t>
        </is>
      </c>
      <c r="C22" s="15" t="inlineStr">
        <is>
          <t>SPDCVG01T49Z149N</t>
        </is>
      </c>
      <c r="D22" s="15" t="inlineStr">
        <is>
          <t>3</t>
        </is>
      </c>
      <c r="E22" s="16" t="n">
        <v>45589</v>
      </c>
      <c r="F22" s="17" t="n">
        <v>1</v>
      </c>
      <c r="G22" s="15" t="inlineStr"/>
      <c r="H22" s="15" t="b">
        <v>0</v>
      </c>
      <c r="I22" s="17" t="n">
        <v>1981.84</v>
      </c>
      <c r="J22" s="15" t="n">
        <v>0</v>
      </c>
      <c r="K22" s="17" t="n">
        <v>0</v>
      </c>
      <c r="L22" s="17" t="n">
        <v>80</v>
      </c>
      <c r="M22" s="17" t="n">
        <v>0</v>
      </c>
      <c r="N22" s="17" t="n">
        <v>2061.84</v>
      </c>
      <c r="O22" s="17" t="n">
        <v>189.5</v>
      </c>
      <c r="P22" s="17" t="n">
        <v>1872.34</v>
      </c>
      <c r="Q22" s="17" t="n">
        <v>292.62</v>
      </c>
      <c r="R22" s="17" t="n">
        <v>28.09</v>
      </c>
      <c r="S22" s="17" t="n">
        <v>1551.63</v>
      </c>
      <c r="T22" s="17" t="n">
        <v>178.18</v>
      </c>
      <c r="U22" s="18" t="n">
        <v>2.1667</v>
      </c>
      <c r="V22" s="18" t="n">
        <v>2</v>
      </c>
      <c r="W22" s="18" t="n">
        <v>12.483</v>
      </c>
      <c r="X22" s="19">
        <f>IF($A22="","",ROUND(INDEX(CCNL!$F$5:$F$12,MATCH(D22,CCNL!$A$5:$A$12,0))*F22,2))</f>
        <v/>
      </c>
      <c r="Y22" s="4">
        <f>IF($A22="","",(YEAR(Parametri!$C$5)*12+MONTH(Parametri!$C$5))-(YEAR(E22)*12+MONTH(E22)))</f>
        <v/>
      </c>
      <c r="Z22" s="4">
        <f>IF($A22="","",MIN(Parametri!$C$13,MAX(0,INT((Y22-1)/36))))</f>
        <v/>
      </c>
      <c r="AA22" s="19">
        <f>IF($A22="","",ROUND(INDEX(CCNL!$I$5:$I$12,MATCH(D22,CCNL!$A$5:$A$12,0))*Z22*F22,2))</f>
        <v/>
      </c>
      <c r="AB22" s="19">
        <f>IF($A22="","",ROUND(ROUND(N22,0)*Parametri!$C$6,2))</f>
        <v/>
      </c>
      <c r="AC22" s="19">
        <f>IF($A22="","",ROUND((I22+K22+L22)*Parametri!$C$8/Parametri!$C$7/12,2))</f>
        <v/>
      </c>
      <c r="AD22" s="20">
        <f>IF($A22="","",IFERROR(INDEX('Mese precedente'!$D$5:$D$254,MATCH(A22,'Mese precedente'!$A$5:$A$254,0)),0))</f>
        <v/>
      </c>
      <c r="AE22" s="21">
        <f>IF($A22="","",ROUND(AD22+ROUND(Parametri!$C$9/12,4)-V22,4))</f>
        <v/>
      </c>
      <c r="AF22" s="19">
        <f>IF($A22="","",ROUND(I22+K22+L22+M22,2))</f>
        <v/>
      </c>
      <c r="AG22" s="19">
        <f>IF($A22="","",ROUND(N22-O22-Q22-R22,2))</f>
        <v/>
      </c>
      <c r="AH22" s="22">
        <f>IF($A22="","",IFERROR(INDEX('Mese precedente'!$C$5:$C$254,MATCH(A22,'Mese precedente'!$A$5:$A$254,0)),""))</f>
        <v/>
      </c>
      <c r="AI22" s="23">
        <f>IF($A22="","",IF(AH22="","",S22/AH22-1))</f>
        <v/>
      </c>
      <c r="AJ22" s="4">
        <f>IF($A22="","",CHAR(65+MOD(SUMPRODUCT(SUMIF('Codice fiscale'!$A$5:$A$40,MID(C22,{1,3,5,7,9,11,13,15},1),'Codice fiscale'!$B$5:$B$40))+SUMPRODUCT(SUMIF('Codice fiscale'!$A$5:$A$40,MID(C22,{2,4,6,8,10,12,14},1),'Codice fiscale'!$C$5:$C$40)),26)))</f>
        <v/>
      </c>
      <c r="AK22" s="4">
        <f>IF($A22="","",IF(ABS(I22-X22)&gt;Parametri!$C$11,"ERRORE","OK"))</f>
        <v/>
      </c>
      <c r="AL22" s="4">
        <f>IF($A22="","",IF(ABS(K22-AA22)&gt;Parametri!$C$11,"ERRORE","OK"))</f>
        <v/>
      </c>
      <c r="AM22" s="4">
        <f>IF($A22="","",IF(ABS(O22-AB22)&gt;Parametri!$C$11,"ERRORE","OK"))</f>
        <v/>
      </c>
      <c r="AN22" s="4">
        <f>IF($A22="","",IF(ABS(T22-AC22)&gt;Parametri!$C$11,"ERRORE","OK"))</f>
        <v/>
      </c>
      <c r="AO22" s="4">
        <f>IF($A22="","",IF(ABS(W22-AE22)&gt;Parametri!$C$12,"ERRORE","OK"))</f>
        <v/>
      </c>
      <c r="AP22" s="4">
        <f>IF($A22="","",IF(OR(ABS(N22-AF22)&gt;Parametri!$C$11,ABS(S22-AG22)&gt;Parametri!$C$11),"ERRORE","OK"))</f>
        <v/>
      </c>
      <c r="AQ22" s="4">
        <f>IF($A22="","",IF(AI22="","OK",IF(AND(ABS(AI22)&gt;Parametri!$C$10,G22=""),"ERRORE","OK")))</f>
        <v/>
      </c>
      <c r="AR22" s="4">
        <f>IF($A22="","",IF(AND(LEN(C22)=16,RIGHT(C22,1)=AJ22),"OK","ERRORE"))</f>
        <v/>
      </c>
      <c r="AS22" s="4">
        <f>IF($A22="","",IF(ISNA(MATCH(A22,'Mese precedente'!$A$5:$A$254,0)),"OK",IF(AND(G22="",OR(INDEX('Mese precedente'!$E$5:$E$254,MATCH(A22,'Mese precedente'!$A$5:$A$254,0))&amp;""&lt;&gt;D22&amp;"",ABS(INDEX('Mese precedente'!$F$5:$F$254,MATCH(A22,'Mese precedente'!$A$5:$A$254,0))-F22)&gt;Parametri!$C$11,ABS(INDEX('Mese precedente'!$G$5:$G$254,MATCH(A22,'Mese precedente'!$A$5:$A$254,0))-L22)&gt;Parametri!$C$11,INDEX('Mese precedente'!$H$5:$H$254,MATCH(A22,'Mese precedente'!$A$5:$A$254,0))&lt;&gt;E22)),"ERRORE","OK")))</f>
        <v/>
      </c>
      <c r="AT22" s="12">
        <f>IF($A22="","",COUNTIF(AK22:AS22,"ERRORE")+COUNTIF(AY22,"ERRORE"))</f>
        <v/>
      </c>
      <c r="AU22" s="15" t="n">
        <v>9</v>
      </c>
      <c r="AV22" s="15" t="n">
        <v>3</v>
      </c>
      <c r="AW22" s="4">
        <f>IF($A22="","",IF(E22&lt;=DATE(YEAR(Parametri!$C$5),1,1),MONTH(Parametri!$C$5),(YEAR(Parametri!$C$5)*12+MONTH(Parametri!$C$5))-(YEAR(E22)*12+MONTH(E22))+IF(DAY(EOMONTH(E22,0))-DAY(E22)+1&gt;=Parametri!$C$14,1,0)))</f>
        <v/>
      </c>
      <c r="AX22" s="4">
        <f>IF($A22="","",IF(E22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22)*12+MONTH(E22))+IF(DAY(EOMONTH(E22,0))-DAY(E22)+1&gt;=Parametri!$C$14,1,0)))</f>
        <v/>
      </c>
      <c r="AY22" s="4">
        <f>IF($A22="","",IF(AND(AU22="",AV22=""),"OK",IF(OR(AU22&lt;&gt;AW22,AV22&lt;&gt;AX22),"ERRORE","OK")))</f>
        <v/>
      </c>
    </row>
    <row r="23">
      <c r="A23" s="15" t="inlineStr">
        <is>
          <t>B019</t>
        </is>
      </c>
      <c r="B23" s="15" t="inlineStr">
        <is>
          <t>B</t>
        </is>
      </c>
      <c r="C23" s="15" t="inlineStr">
        <is>
          <t>GLDGGC65H64Z107U</t>
        </is>
      </c>
      <c r="D23" s="15" t="inlineStr">
        <is>
          <t>2</t>
        </is>
      </c>
      <c r="E23" s="16" t="n">
        <v>39042</v>
      </c>
      <c r="F23" s="17" t="n">
        <v>1</v>
      </c>
      <c r="G23" s="15" t="inlineStr"/>
      <c r="H23" s="15" t="b">
        <v>1</v>
      </c>
      <c r="I23" s="17" t="n">
        <v>2233.58</v>
      </c>
      <c r="J23" s="15" t="n">
        <v>6</v>
      </c>
      <c r="K23" s="17" t="n">
        <v>136.98</v>
      </c>
      <c r="L23" s="17" t="n">
        <v>0</v>
      </c>
      <c r="M23" s="17" t="n">
        <v>0</v>
      </c>
      <c r="N23" s="17" t="n">
        <v>2370.56</v>
      </c>
      <c r="O23" s="17" t="n">
        <v>217.89</v>
      </c>
      <c r="P23" s="17" t="n">
        <v>2152.67</v>
      </c>
      <c r="Q23" s="17" t="n">
        <v>368.3</v>
      </c>
      <c r="R23" s="17" t="n">
        <v>32.29</v>
      </c>
      <c r="S23" s="17" t="n">
        <v>1752.08</v>
      </c>
      <c r="T23" s="17" t="n">
        <v>204.86</v>
      </c>
      <c r="U23" s="18" t="n">
        <v>2.1667</v>
      </c>
      <c r="V23" s="18" t="n">
        <v>0</v>
      </c>
      <c r="W23" s="18" t="n">
        <v>22.2797</v>
      </c>
      <c r="X23" s="19">
        <f>IF($A23="","",ROUND(INDEX(CCNL!$F$5:$F$12,MATCH(D23,CCNL!$A$5:$A$12,0))*F23,2))</f>
        <v/>
      </c>
      <c r="Y23" s="4">
        <f>IF($A23="","",(YEAR(Parametri!$C$5)*12+MONTH(Parametri!$C$5))-(YEAR(E23)*12+MONTH(E23)))</f>
        <v/>
      </c>
      <c r="Z23" s="4">
        <f>IF($A23="","",MIN(Parametri!$C$13,MAX(0,INT((Y23-1)/36))))</f>
        <v/>
      </c>
      <c r="AA23" s="19">
        <f>IF($A23="","",ROUND(INDEX(CCNL!$I$5:$I$12,MATCH(D23,CCNL!$A$5:$A$12,0))*Z23*F23,2))</f>
        <v/>
      </c>
      <c r="AB23" s="19">
        <f>IF($A23="","",ROUND(ROUND(N23,0)*Parametri!$C$6,2))</f>
        <v/>
      </c>
      <c r="AC23" s="19">
        <f>IF($A23="","",ROUND((I23+K23+L23)*Parametri!$C$8/Parametri!$C$7/12,2))</f>
        <v/>
      </c>
      <c r="AD23" s="20">
        <f>IF($A23="","",IFERROR(INDEX('Mese precedente'!$D$5:$D$254,MATCH(A23,'Mese precedente'!$A$5:$A$254,0)),0))</f>
        <v/>
      </c>
      <c r="AE23" s="21">
        <f>IF($A23="","",ROUND(AD23+ROUND(Parametri!$C$9/12,4)-V23,4))</f>
        <v/>
      </c>
      <c r="AF23" s="19">
        <f>IF($A23="","",ROUND(I23+K23+L23+M23,2))</f>
        <v/>
      </c>
      <c r="AG23" s="19">
        <f>IF($A23="","",ROUND(N23-O23-Q23-R23,2))</f>
        <v/>
      </c>
      <c r="AH23" s="22">
        <f>IF($A23="","",IFERROR(INDEX('Mese precedente'!$C$5:$C$254,MATCH(A23,'Mese precedente'!$A$5:$A$254,0)),""))</f>
        <v/>
      </c>
      <c r="AI23" s="23">
        <f>IF($A23="","",IF(AH23="","",S23/AH23-1))</f>
        <v/>
      </c>
      <c r="AJ23" s="4">
        <f>IF($A23="","",CHAR(65+MOD(SUMPRODUCT(SUMIF('Codice fiscale'!$A$5:$A$40,MID(C23,{1,3,5,7,9,11,13,15},1),'Codice fiscale'!$B$5:$B$40))+SUMPRODUCT(SUMIF('Codice fiscale'!$A$5:$A$40,MID(C23,{2,4,6,8,10,12,14},1),'Codice fiscale'!$C$5:$C$40)),26)))</f>
        <v/>
      </c>
      <c r="AK23" s="4">
        <f>IF($A23="","",IF(ABS(I23-X23)&gt;Parametri!$C$11,"ERRORE","OK"))</f>
        <v/>
      </c>
      <c r="AL23" s="4">
        <f>IF($A23="","",IF(ABS(K23-AA23)&gt;Parametri!$C$11,"ERRORE","OK"))</f>
        <v/>
      </c>
      <c r="AM23" s="4">
        <f>IF($A23="","",IF(ABS(O23-AB23)&gt;Parametri!$C$11,"ERRORE","OK"))</f>
        <v/>
      </c>
      <c r="AN23" s="4">
        <f>IF($A23="","",IF(ABS(T23-AC23)&gt;Parametri!$C$11,"ERRORE","OK"))</f>
        <v/>
      </c>
      <c r="AO23" s="4">
        <f>IF($A23="","",IF(ABS(W23-AE23)&gt;Parametri!$C$12,"ERRORE","OK"))</f>
        <v/>
      </c>
      <c r="AP23" s="4">
        <f>IF($A23="","",IF(OR(ABS(N23-AF23)&gt;Parametri!$C$11,ABS(S23-AG23)&gt;Parametri!$C$11),"ERRORE","OK"))</f>
        <v/>
      </c>
      <c r="AQ23" s="4">
        <f>IF($A23="","",IF(AI23="","OK",IF(AND(ABS(AI23)&gt;Parametri!$C$10,G23=""),"ERRORE","OK")))</f>
        <v/>
      </c>
      <c r="AR23" s="4">
        <f>IF($A23="","",IF(AND(LEN(C23)=16,RIGHT(C23,1)=AJ23),"OK","ERRORE"))</f>
        <v/>
      </c>
      <c r="AS23" s="4">
        <f>IF($A23="","",IF(ISNA(MATCH(A23,'Mese precedente'!$A$5:$A$254,0)),"OK",IF(AND(G23="",OR(INDEX('Mese precedente'!$E$5:$E$254,MATCH(A23,'Mese precedente'!$A$5:$A$254,0))&amp;""&lt;&gt;D23&amp;"",ABS(INDEX('Mese precedente'!$F$5:$F$254,MATCH(A23,'Mese precedente'!$A$5:$A$254,0))-F23)&gt;Parametri!$C$11,ABS(INDEX('Mese precedente'!$G$5:$G$254,MATCH(A23,'Mese precedente'!$A$5:$A$254,0))-L23)&gt;Parametri!$C$11,INDEX('Mese precedente'!$H$5:$H$254,MATCH(A23,'Mese precedente'!$A$5:$A$254,0))&lt;&gt;E23)),"ERRORE","OK")))</f>
        <v/>
      </c>
      <c r="AT23" s="12">
        <f>IF($A23="","",COUNTIF(AK23:AS23,"ERRORE")+COUNTIF(AY23,"ERRORE"))</f>
        <v/>
      </c>
      <c r="AU23" s="15" t="n">
        <v>9</v>
      </c>
      <c r="AV23" s="15" t="n">
        <v>3</v>
      </c>
      <c r="AW23" s="4">
        <f>IF($A23="","",IF(E23&lt;=DATE(YEAR(Parametri!$C$5),1,1),MONTH(Parametri!$C$5),(YEAR(Parametri!$C$5)*12+MONTH(Parametri!$C$5))-(YEAR(E23)*12+MONTH(E23))+IF(DAY(EOMONTH(E23,0))-DAY(E23)+1&gt;=Parametri!$C$14,1,0)))</f>
        <v/>
      </c>
      <c r="AX23" s="4">
        <f>IF($A23="","",IF(E23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23)*12+MONTH(E23))+IF(DAY(EOMONTH(E23,0))-DAY(E23)+1&gt;=Parametri!$C$14,1,0)))</f>
        <v/>
      </c>
      <c r="AY23" s="4">
        <f>IF($A23="","",IF(AND(AU23="",AV23=""),"OK",IF(OR(AU23&lt;&gt;AW23,AV23&lt;&gt;AX23),"ERRORE","OK")))</f>
        <v/>
      </c>
    </row>
    <row r="24">
      <c r="A24" s="15" t="inlineStr">
        <is>
          <t>B020</t>
        </is>
      </c>
      <c r="B24" s="15" t="inlineStr">
        <is>
          <t>B</t>
        </is>
      </c>
      <c r="C24" s="15" t="inlineStr">
        <is>
          <t>CSPRZL78L01Z261M</t>
        </is>
      </c>
      <c r="D24" s="15" t="inlineStr">
        <is>
          <t>1</t>
        </is>
      </c>
      <c r="E24" s="16" t="n">
        <v>35834</v>
      </c>
      <c r="F24" s="17" t="n">
        <v>1</v>
      </c>
      <c r="G24" s="15" t="inlineStr"/>
      <c r="H24" s="15" t="b">
        <v>0</v>
      </c>
      <c r="I24" s="17" t="n">
        <v>2504.06</v>
      </c>
      <c r="J24" s="15" t="n">
        <v>9</v>
      </c>
      <c r="K24" s="17" t="n">
        <v>223.56</v>
      </c>
      <c r="L24" s="17" t="n">
        <v>0</v>
      </c>
      <c r="M24" s="17" t="n">
        <v>0</v>
      </c>
      <c r="N24" s="17" t="n">
        <v>2727.62</v>
      </c>
      <c r="O24" s="17" t="n">
        <v>250.7</v>
      </c>
      <c r="P24" s="17" t="n">
        <v>2476.92</v>
      </c>
      <c r="Q24" s="17" t="n">
        <v>470.21</v>
      </c>
      <c r="R24" s="17" t="n">
        <v>37.15</v>
      </c>
      <c r="S24" s="17" t="n">
        <v>1969.56</v>
      </c>
      <c r="T24" s="17" t="n">
        <v>235.72</v>
      </c>
      <c r="U24" s="18" t="n">
        <v>2.1667</v>
      </c>
      <c r="V24" s="18" t="n">
        <v>1</v>
      </c>
      <c r="W24" s="18" t="n">
        <v>9.134</v>
      </c>
      <c r="X24" s="19">
        <f>IF($A24="","",ROUND(INDEX(CCNL!$F$5:$F$12,MATCH(D24,CCNL!$A$5:$A$12,0))*F24,2))</f>
        <v/>
      </c>
      <c r="Y24" s="4">
        <f>IF($A24="","",(YEAR(Parametri!$C$5)*12+MONTH(Parametri!$C$5))-(YEAR(E24)*12+MONTH(E24)))</f>
        <v/>
      </c>
      <c r="Z24" s="4">
        <f>IF($A24="","",MIN(Parametri!$C$13,MAX(0,INT((Y24-1)/36))))</f>
        <v/>
      </c>
      <c r="AA24" s="19">
        <f>IF($A24="","",ROUND(INDEX(CCNL!$I$5:$I$12,MATCH(D24,CCNL!$A$5:$A$12,0))*Z24*F24,2))</f>
        <v/>
      </c>
      <c r="AB24" s="19">
        <f>IF($A24="","",ROUND(ROUND(N24,0)*Parametri!$C$6,2))</f>
        <v/>
      </c>
      <c r="AC24" s="19">
        <f>IF($A24="","",ROUND((I24+K24+L24)*Parametri!$C$8/Parametri!$C$7/12,2))</f>
        <v/>
      </c>
      <c r="AD24" s="20">
        <f>IF($A24="","",IFERROR(INDEX('Mese precedente'!$D$5:$D$254,MATCH(A24,'Mese precedente'!$A$5:$A$254,0)),0))</f>
        <v/>
      </c>
      <c r="AE24" s="21">
        <f>IF($A24="","",ROUND(AD24+ROUND(Parametri!$C$9/12,4)-V24,4))</f>
        <v/>
      </c>
      <c r="AF24" s="19">
        <f>IF($A24="","",ROUND(I24+K24+L24+M24,2))</f>
        <v/>
      </c>
      <c r="AG24" s="19">
        <f>IF($A24="","",ROUND(N24-O24-Q24-R24,2))</f>
        <v/>
      </c>
      <c r="AH24" s="22">
        <f>IF($A24="","",IFERROR(INDEX('Mese precedente'!$C$5:$C$254,MATCH(A24,'Mese precedente'!$A$5:$A$254,0)),""))</f>
        <v/>
      </c>
      <c r="AI24" s="23">
        <f>IF($A24="","",IF(AH24="","",S24/AH24-1))</f>
        <v/>
      </c>
      <c r="AJ24" s="4">
        <f>IF($A24="","",CHAR(65+MOD(SUMPRODUCT(SUMIF('Codice fiscale'!$A$5:$A$40,MID(C24,{1,3,5,7,9,11,13,15},1),'Codice fiscale'!$B$5:$B$40))+SUMPRODUCT(SUMIF('Codice fiscale'!$A$5:$A$40,MID(C24,{2,4,6,8,10,12,14},1),'Codice fiscale'!$C$5:$C$40)),26)))</f>
        <v/>
      </c>
      <c r="AK24" s="4">
        <f>IF($A24="","",IF(ABS(I24-X24)&gt;Parametri!$C$11,"ERRORE","OK"))</f>
        <v/>
      </c>
      <c r="AL24" s="4">
        <f>IF($A24="","",IF(ABS(K24-AA24)&gt;Parametri!$C$11,"ERRORE","OK"))</f>
        <v/>
      </c>
      <c r="AM24" s="4">
        <f>IF($A24="","",IF(ABS(O24-AB24)&gt;Parametri!$C$11,"ERRORE","OK"))</f>
        <v/>
      </c>
      <c r="AN24" s="4">
        <f>IF($A24="","",IF(ABS(T24-AC24)&gt;Parametri!$C$11,"ERRORE","OK"))</f>
        <v/>
      </c>
      <c r="AO24" s="4">
        <f>IF($A24="","",IF(ABS(W24-AE24)&gt;Parametri!$C$12,"ERRORE","OK"))</f>
        <v/>
      </c>
      <c r="AP24" s="4">
        <f>IF($A24="","",IF(OR(ABS(N24-AF24)&gt;Parametri!$C$11,ABS(S24-AG24)&gt;Parametri!$C$11),"ERRORE","OK"))</f>
        <v/>
      </c>
      <c r="AQ24" s="4">
        <f>IF($A24="","",IF(AI24="","OK",IF(AND(ABS(AI24)&gt;Parametri!$C$10,G24=""),"ERRORE","OK")))</f>
        <v/>
      </c>
      <c r="AR24" s="4">
        <f>IF($A24="","",IF(AND(LEN(C24)=16,RIGHT(C24,1)=AJ24),"OK","ERRORE"))</f>
        <v/>
      </c>
      <c r="AS24" s="4">
        <f>IF($A24="","",IF(ISNA(MATCH(A24,'Mese precedente'!$A$5:$A$254,0)),"OK",IF(AND(G24="",OR(INDEX('Mese precedente'!$E$5:$E$254,MATCH(A24,'Mese precedente'!$A$5:$A$254,0))&amp;""&lt;&gt;D24&amp;"",ABS(INDEX('Mese precedente'!$F$5:$F$254,MATCH(A24,'Mese precedente'!$A$5:$A$254,0))-F24)&gt;Parametri!$C$11,ABS(INDEX('Mese precedente'!$G$5:$G$254,MATCH(A24,'Mese precedente'!$A$5:$A$254,0))-L24)&gt;Parametri!$C$11,INDEX('Mese precedente'!$H$5:$H$254,MATCH(A24,'Mese precedente'!$A$5:$A$254,0))&lt;&gt;E24)),"ERRORE","OK")))</f>
        <v/>
      </c>
      <c r="AT24" s="12">
        <f>IF($A24="","",COUNTIF(AK24:AS24,"ERRORE")+COUNTIF(AY24,"ERRORE"))</f>
        <v/>
      </c>
      <c r="AU24" s="15" t="n">
        <v>9</v>
      </c>
      <c r="AV24" s="15" t="n">
        <v>3</v>
      </c>
      <c r="AW24" s="4">
        <f>IF($A24="","",IF(E24&lt;=DATE(YEAR(Parametri!$C$5),1,1),MONTH(Parametri!$C$5),(YEAR(Parametri!$C$5)*12+MONTH(Parametri!$C$5))-(YEAR(E24)*12+MONTH(E24))+IF(DAY(EOMONTH(E24,0))-DAY(E24)+1&gt;=Parametri!$C$14,1,0)))</f>
        <v/>
      </c>
      <c r="AX24" s="4">
        <f>IF($A24="","",IF(E24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24)*12+MONTH(E24))+IF(DAY(EOMONTH(E24,0))-DAY(E24)+1&gt;=Parametri!$C$14,1,0)))</f>
        <v/>
      </c>
      <c r="AY24" s="4">
        <f>IF($A24="","",IF(AND(AU24="",AV24=""),"OK",IF(OR(AU24&lt;&gt;AW24,AV24&lt;&gt;AX24),"ERRORE","OK")))</f>
        <v/>
      </c>
    </row>
    <row r="25">
      <c r="A25" s="15" t="inlineStr">
        <is>
          <t>B021</t>
        </is>
      </c>
      <c r="B25" s="15" t="inlineStr">
        <is>
          <t>B</t>
        </is>
      </c>
      <c r="C25" s="15" t="inlineStr">
        <is>
          <t>SCSLZP03T20Z228R</t>
        </is>
      </c>
      <c r="D25" s="15" t="inlineStr">
        <is>
          <t>4</t>
        </is>
      </c>
      <c r="E25" s="16" t="n">
        <v>44753</v>
      </c>
      <c r="F25" s="17" t="n">
        <v>1</v>
      </c>
      <c r="G25" s="15" t="inlineStr">
        <is>
          <t>straordinari</t>
        </is>
      </c>
      <c r="H25" s="15" t="b">
        <v>1</v>
      </c>
      <c r="I25" s="17" t="n">
        <v>1781.68</v>
      </c>
      <c r="J25" s="15" t="n">
        <v>1</v>
      </c>
      <c r="K25" s="17" t="n">
        <v>20.66</v>
      </c>
      <c r="L25" s="17" t="n">
        <v>150</v>
      </c>
      <c r="M25" s="17" t="n">
        <v>887.51</v>
      </c>
      <c r="N25" s="17" t="n">
        <v>2839.85</v>
      </c>
      <c r="O25" s="17" t="n">
        <v>261</v>
      </c>
      <c r="P25" s="17" t="n">
        <v>2578.85</v>
      </c>
      <c r="Q25" s="17" t="n">
        <v>507.92</v>
      </c>
      <c r="R25" s="17" t="n">
        <v>38.68</v>
      </c>
      <c r="S25" s="17" t="n">
        <v>2032.25</v>
      </c>
      <c r="T25" s="17" t="n">
        <v>168.72</v>
      </c>
      <c r="U25" s="18" t="n">
        <v>2.1667</v>
      </c>
      <c r="V25" s="18" t="n">
        <v>0</v>
      </c>
      <c r="W25" s="18" t="n">
        <v>25.0729</v>
      </c>
      <c r="X25" s="19">
        <f>IF($A25="","",ROUND(INDEX(CCNL!$F$5:$F$12,MATCH(D25,CCNL!$A$5:$A$12,0))*F25,2))</f>
        <v/>
      </c>
      <c r="Y25" s="4">
        <f>IF($A25="","",(YEAR(Parametri!$C$5)*12+MONTH(Parametri!$C$5))-(YEAR(E25)*12+MONTH(E25)))</f>
        <v/>
      </c>
      <c r="Z25" s="4">
        <f>IF($A25="","",MIN(Parametri!$C$13,MAX(0,INT((Y25-1)/36))))</f>
        <v/>
      </c>
      <c r="AA25" s="19">
        <f>IF($A25="","",ROUND(INDEX(CCNL!$I$5:$I$12,MATCH(D25,CCNL!$A$5:$A$12,0))*Z25*F25,2))</f>
        <v/>
      </c>
      <c r="AB25" s="19">
        <f>IF($A25="","",ROUND(ROUND(N25,0)*Parametri!$C$6,2))</f>
        <v/>
      </c>
      <c r="AC25" s="19">
        <f>IF($A25="","",ROUND((I25+K25+L25)*Parametri!$C$8/Parametri!$C$7/12,2))</f>
        <v/>
      </c>
      <c r="AD25" s="20">
        <f>IF($A25="","",IFERROR(INDEX('Mese precedente'!$D$5:$D$254,MATCH(A25,'Mese precedente'!$A$5:$A$254,0)),0))</f>
        <v/>
      </c>
      <c r="AE25" s="21">
        <f>IF($A25="","",ROUND(AD25+ROUND(Parametri!$C$9/12,4)-V25,4))</f>
        <v/>
      </c>
      <c r="AF25" s="19">
        <f>IF($A25="","",ROUND(I25+K25+L25+M25,2))</f>
        <v/>
      </c>
      <c r="AG25" s="19">
        <f>IF($A25="","",ROUND(N25-O25-Q25-R25,2))</f>
        <v/>
      </c>
      <c r="AH25" s="22">
        <f>IF($A25="","",IFERROR(INDEX('Mese precedente'!$C$5:$C$254,MATCH(A25,'Mese precedente'!$A$5:$A$254,0)),""))</f>
        <v/>
      </c>
      <c r="AI25" s="23">
        <f>IF($A25="","",IF(AH25="","",S25/AH25-1))</f>
        <v/>
      </c>
      <c r="AJ25" s="4">
        <f>IF($A25="","",CHAR(65+MOD(SUMPRODUCT(SUMIF('Codice fiscale'!$A$5:$A$40,MID(C25,{1,3,5,7,9,11,13,15},1),'Codice fiscale'!$B$5:$B$40))+SUMPRODUCT(SUMIF('Codice fiscale'!$A$5:$A$40,MID(C25,{2,4,6,8,10,12,14},1),'Codice fiscale'!$C$5:$C$40)),26)))</f>
        <v/>
      </c>
      <c r="AK25" s="4">
        <f>IF($A25="","",IF(ABS(I25-X25)&gt;Parametri!$C$11,"ERRORE","OK"))</f>
        <v/>
      </c>
      <c r="AL25" s="4">
        <f>IF($A25="","",IF(ABS(K25-AA25)&gt;Parametri!$C$11,"ERRORE","OK"))</f>
        <v/>
      </c>
      <c r="AM25" s="4">
        <f>IF($A25="","",IF(ABS(O25-AB25)&gt;Parametri!$C$11,"ERRORE","OK"))</f>
        <v/>
      </c>
      <c r="AN25" s="4">
        <f>IF($A25="","",IF(ABS(T25-AC25)&gt;Parametri!$C$11,"ERRORE","OK"))</f>
        <v/>
      </c>
      <c r="AO25" s="4">
        <f>IF($A25="","",IF(ABS(W25-AE25)&gt;Parametri!$C$12,"ERRORE","OK"))</f>
        <v/>
      </c>
      <c r="AP25" s="4">
        <f>IF($A25="","",IF(OR(ABS(N25-AF25)&gt;Parametri!$C$11,ABS(S25-AG25)&gt;Parametri!$C$11),"ERRORE","OK"))</f>
        <v/>
      </c>
      <c r="AQ25" s="4">
        <f>IF($A25="","",IF(AI25="","OK",IF(AND(ABS(AI25)&gt;Parametri!$C$10,G25=""),"ERRORE","OK")))</f>
        <v/>
      </c>
      <c r="AR25" s="4">
        <f>IF($A25="","",IF(AND(LEN(C25)=16,RIGHT(C25,1)=AJ25),"OK","ERRORE"))</f>
        <v/>
      </c>
      <c r="AS25" s="4">
        <f>IF($A25="","",IF(ISNA(MATCH(A25,'Mese precedente'!$A$5:$A$254,0)),"OK",IF(AND(G25="",OR(INDEX('Mese precedente'!$E$5:$E$254,MATCH(A25,'Mese precedente'!$A$5:$A$254,0))&amp;""&lt;&gt;D25&amp;"",ABS(INDEX('Mese precedente'!$F$5:$F$254,MATCH(A25,'Mese precedente'!$A$5:$A$254,0))-F25)&gt;Parametri!$C$11,ABS(INDEX('Mese precedente'!$G$5:$G$254,MATCH(A25,'Mese precedente'!$A$5:$A$254,0))-L25)&gt;Parametri!$C$11,INDEX('Mese precedente'!$H$5:$H$254,MATCH(A25,'Mese precedente'!$A$5:$A$254,0))&lt;&gt;E25)),"ERRORE","OK")))</f>
        <v/>
      </c>
      <c r="AT25" s="12">
        <f>IF($A25="","",COUNTIF(AK25:AS25,"ERRORE")+COUNTIF(AY25,"ERRORE"))</f>
        <v/>
      </c>
      <c r="AU25" s="15" t="n">
        <v>9</v>
      </c>
      <c r="AV25" s="15" t="n">
        <v>3</v>
      </c>
      <c r="AW25" s="4">
        <f>IF($A25="","",IF(E25&lt;=DATE(YEAR(Parametri!$C$5),1,1),MONTH(Parametri!$C$5),(YEAR(Parametri!$C$5)*12+MONTH(Parametri!$C$5))-(YEAR(E25)*12+MONTH(E25))+IF(DAY(EOMONTH(E25,0))-DAY(E25)+1&gt;=Parametri!$C$14,1,0)))</f>
        <v/>
      </c>
      <c r="AX25" s="4">
        <f>IF($A25="","",IF(E25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25)*12+MONTH(E25))+IF(DAY(EOMONTH(E25,0))-DAY(E25)+1&gt;=Parametri!$C$14,1,0)))</f>
        <v/>
      </c>
      <c r="AY25" s="4">
        <f>IF($A25="","",IF(AND(AU25="",AV25=""),"OK",IF(OR(AU25&lt;&gt;AW25,AV25&lt;&gt;AX25),"ERRORE","OK")))</f>
        <v/>
      </c>
    </row>
    <row r="26">
      <c r="A26" s="15" t="inlineStr">
        <is>
          <t>B022</t>
        </is>
      </c>
      <c r="B26" s="15" t="inlineStr">
        <is>
          <t>B</t>
        </is>
      </c>
      <c r="C26" s="15" t="inlineStr">
        <is>
          <t>GVMLRB84A24Z377J</t>
        </is>
      </c>
      <c r="D26" s="15" t="inlineStr">
        <is>
          <t>3</t>
        </is>
      </c>
      <c r="E26" s="16" t="n">
        <v>45839</v>
      </c>
      <c r="F26" s="17" t="n">
        <v>1</v>
      </c>
      <c r="G26" s="15" t="inlineStr"/>
      <c r="H26" s="15" t="b">
        <v>0</v>
      </c>
      <c r="I26" s="17" t="n">
        <v>1981.84</v>
      </c>
      <c r="J26" s="15" t="n">
        <v>0</v>
      </c>
      <c r="K26" s="17" t="n">
        <v>0</v>
      </c>
      <c r="L26" s="17" t="n">
        <v>0</v>
      </c>
      <c r="M26" s="17" t="n">
        <v>0</v>
      </c>
      <c r="N26" s="17" t="n">
        <v>1981.84</v>
      </c>
      <c r="O26" s="17" t="n">
        <v>182.15</v>
      </c>
      <c r="P26" s="17" t="n">
        <v>1799.69</v>
      </c>
      <c r="Q26" s="17" t="n">
        <v>273</v>
      </c>
      <c r="R26" s="17" t="n">
        <v>27</v>
      </c>
      <c r="S26" s="17" t="n">
        <v>1499.69</v>
      </c>
      <c r="T26" s="17" t="n">
        <v>171.27</v>
      </c>
      <c r="U26" s="18" t="n">
        <v>2.1667</v>
      </c>
      <c r="V26" s="18" t="n">
        <v>0</v>
      </c>
      <c r="W26" s="18" t="n">
        <v>19.1703</v>
      </c>
      <c r="X26" s="19">
        <f>IF($A26="","",ROUND(INDEX(CCNL!$F$5:$F$12,MATCH(D26,CCNL!$A$5:$A$12,0))*F26,2))</f>
        <v/>
      </c>
      <c r="Y26" s="4">
        <f>IF($A26="","",(YEAR(Parametri!$C$5)*12+MONTH(Parametri!$C$5))-(YEAR(E26)*12+MONTH(E26)))</f>
        <v/>
      </c>
      <c r="Z26" s="4">
        <f>IF($A26="","",MIN(Parametri!$C$13,MAX(0,INT((Y26-1)/36))))</f>
        <v/>
      </c>
      <c r="AA26" s="19">
        <f>IF($A26="","",ROUND(INDEX(CCNL!$I$5:$I$12,MATCH(D26,CCNL!$A$5:$A$12,0))*Z26*F26,2))</f>
        <v/>
      </c>
      <c r="AB26" s="19">
        <f>IF($A26="","",ROUND(ROUND(N26,0)*Parametri!$C$6,2))</f>
        <v/>
      </c>
      <c r="AC26" s="19">
        <f>IF($A26="","",ROUND((I26+K26+L26)*Parametri!$C$8/Parametri!$C$7/12,2))</f>
        <v/>
      </c>
      <c r="AD26" s="20">
        <f>IF($A26="","",IFERROR(INDEX('Mese precedente'!$D$5:$D$254,MATCH(A26,'Mese precedente'!$A$5:$A$254,0)),0))</f>
        <v/>
      </c>
      <c r="AE26" s="21">
        <f>IF($A26="","",ROUND(AD26+ROUND(Parametri!$C$9/12,4)-V26,4))</f>
        <v/>
      </c>
      <c r="AF26" s="19">
        <f>IF($A26="","",ROUND(I26+K26+L26+M26,2))</f>
        <v/>
      </c>
      <c r="AG26" s="19">
        <f>IF($A26="","",ROUND(N26-O26-Q26-R26,2))</f>
        <v/>
      </c>
      <c r="AH26" s="22">
        <f>IF($A26="","",IFERROR(INDEX('Mese precedente'!$C$5:$C$254,MATCH(A26,'Mese precedente'!$A$5:$A$254,0)),""))</f>
        <v/>
      </c>
      <c r="AI26" s="23">
        <f>IF($A26="","",IF(AH26="","",S26/AH26-1))</f>
        <v/>
      </c>
      <c r="AJ26" s="4">
        <f>IF($A26="","",CHAR(65+MOD(SUMPRODUCT(SUMIF('Codice fiscale'!$A$5:$A$40,MID(C26,{1,3,5,7,9,11,13,15},1),'Codice fiscale'!$B$5:$B$40))+SUMPRODUCT(SUMIF('Codice fiscale'!$A$5:$A$40,MID(C26,{2,4,6,8,10,12,14},1),'Codice fiscale'!$C$5:$C$40)),26)))</f>
        <v/>
      </c>
      <c r="AK26" s="4">
        <f>IF($A26="","",IF(ABS(I26-X26)&gt;Parametri!$C$11,"ERRORE","OK"))</f>
        <v/>
      </c>
      <c r="AL26" s="4">
        <f>IF($A26="","",IF(ABS(K26-AA26)&gt;Parametri!$C$11,"ERRORE","OK"))</f>
        <v/>
      </c>
      <c r="AM26" s="4">
        <f>IF($A26="","",IF(ABS(O26-AB26)&gt;Parametri!$C$11,"ERRORE","OK"))</f>
        <v/>
      </c>
      <c r="AN26" s="4">
        <f>IF($A26="","",IF(ABS(T26-AC26)&gt;Parametri!$C$11,"ERRORE","OK"))</f>
        <v/>
      </c>
      <c r="AO26" s="4">
        <f>IF($A26="","",IF(ABS(W26-AE26)&gt;Parametri!$C$12,"ERRORE","OK"))</f>
        <v/>
      </c>
      <c r="AP26" s="4">
        <f>IF($A26="","",IF(OR(ABS(N26-AF26)&gt;Parametri!$C$11,ABS(S26-AG26)&gt;Parametri!$C$11),"ERRORE","OK"))</f>
        <v/>
      </c>
      <c r="AQ26" s="4">
        <f>IF($A26="","",IF(AI26="","OK",IF(AND(ABS(AI26)&gt;Parametri!$C$10,G26=""),"ERRORE","OK")))</f>
        <v/>
      </c>
      <c r="AR26" s="4">
        <f>IF($A26="","",IF(AND(LEN(C26)=16,RIGHT(C26,1)=AJ26),"OK","ERRORE"))</f>
        <v/>
      </c>
      <c r="AS26" s="4">
        <f>IF($A26="","",IF(ISNA(MATCH(A26,'Mese precedente'!$A$5:$A$254,0)),"OK",IF(AND(G26="",OR(INDEX('Mese precedente'!$E$5:$E$254,MATCH(A26,'Mese precedente'!$A$5:$A$254,0))&amp;""&lt;&gt;D26&amp;"",ABS(INDEX('Mese precedente'!$F$5:$F$254,MATCH(A26,'Mese precedente'!$A$5:$A$254,0))-F26)&gt;Parametri!$C$11,ABS(INDEX('Mese precedente'!$G$5:$G$254,MATCH(A26,'Mese precedente'!$A$5:$A$254,0))-L26)&gt;Parametri!$C$11,INDEX('Mese precedente'!$H$5:$H$254,MATCH(A26,'Mese precedente'!$A$5:$A$254,0))&lt;&gt;E26)),"ERRORE","OK")))</f>
        <v/>
      </c>
      <c r="AT26" s="12">
        <f>IF($A26="","",COUNTIF(AK26:AS26,"ERRORE")+COUNTIF(AY26,"ERRORE"))</f>
        <v/>
      </c>
      <c r="AU26" s="15" t="n">
        <v>9</v>
      </c>
      <c r="AV26" s="15" t="n">
        <v>3</v>
      </c>
      <c r="AW26" s="4">
        <f>IF($A26="","",IF(E26&lt;=DATE(YEAR(Parametri!$C$5),1,1),MONTH(Parametri!$C$5),(YEAR(Parametri!$C$5)*12+MONTH(Parametri!$C$5))-(YEAR(E26)*12+MONTH(E26))+IF(DAY(EOMONTH(E26,0))-DAY(E26)+1&gt;=Parametri!$C$14,1,0)))</f>
        <v/>
      </c>
      <c r="AX26" s="4">
        <f>IF($A26="","",IF(E26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26)*12+MONTH(E26))+IF(DAY(EOMONTH(E26,0))-DAY(E26)+1&gt;=Parametri!$C$14,1,0)))</f>
        <v/>
      </c>
      <c r="AY26" s="4">
        <f>IF($A26="","",IF(AND(AU26="",AV26=""),"OK",IF(OR(AU26&lt;&gt;AW26,AV26&lt;&gt;AX26),"ERRORE","OK")))</f>
        <v/>
      </c>
    </row>
    <row r="27">
      <c r="A27" s="15" t="inlineStr">
        <is>
          <t>B023</t>
        </is>
      </c>
      <c r="B27" s="15" t="inlineStr">
        <is>
          <t>B</t>
        </is>
      </c>
      <c r="C27" s="15" t="inlineStr">
        <is>
          <t>RSSGBM65T44Z396D</t>
        </is>
      </c>
      <c r="D27" s="15" t="inlineStr">
        <is>
          <t>2</t>
        </is>
      </c>
      <c r="E27" s="16" t="n">
        <v>38629</v>
      </c>
      <c r="F27" s="17" t="n">
        <v>1</v>
      </c>
      <c r="G27" s="15" t="inlineStr"/>
      <c r="H27" s="15" t="b">
        <v>1</v>
      </c>
      <c r="I27" s="17" t="n">
        <v>2233.58</v>
      </c>
      <c r="J27" s="15" t="n">
        <v>6</v>
      </c>
      <c r="K27" s="17" t="n">
        <v>136.98</v>
      </c>
      <c r="L27" s="17" t="n">
        <v>120</v>
      </c>
      <c r="M27" s="17" t="n">
        <v>0</v>
      </c>
      <c r="N27" s="17" t="n">
        <v>2490.56</v>
      </c>
      <c r="O27" s="17" t="n">
        <v>228.92</v>
      </c>
      <c r="P27" s="17" t="n">
        <v>2261.64</v>
      </c>
      <c r="Q27" s="17" t="n">
        <v>397.73</v>
      </c>
      <c r="R27" s="17" t="n">
        <v>33.92</v>
      </c>
      <c r="S27" s="17" t="n">
        <v>1829.99</v>
      </c>
      <c r="T27" s="17" t="n">
        <v>215.23</v>
      </c>
      <c r="U27" s="18" t="n">
        <v>2.1667</v>
      </c>
      <c r="V27" s="18" t="n">
        <v>1</v>
      </c>
      <c r="W27" s="18" t="n">
        <v>21.6988</v>
      </c>
      <c r="X27" s="19">
        <f>IF($A27="","",ROUND(INDEX(CCNL!$F$5:$F$12,MATCH(D27,CCNL!$A$5:$A$12,0))*F27,2))</f>
        <v/>
      </c>
      <c r="Y27" s="4">
        <f>IF($A27="","",(YEAR(Parametri!$C$5)*12+MONTH(Parametri!$C$5))-(YEAR(E27)*12+MONTH(E27)))</f>
        <v/>
      </c>
      <c r="Z27" s="4">
        <f>IF($A27="","",MIN(Parametri!$C$13,MAX(0,INT((Y27-1)/36))))</f>
        <v/>
      </c>
      <c r="AA27" s="19">
        <f>IF($A27="","",ROUND(INDEX(CCNL!$I$5:$I$12,MATCH(D27,CCNL!$A$5:$A$12,0))*Z27*F27,2))</f>
        <v/>
      </c>
      <c r="AB27" s="19">
        <f>IF($A27="","",ROUND(ROUND(N27,0)*Parametri!$C$6,2))</f>
        <v/>
      </c>
      <c r="AC27" s="19">
        <f>IF($A27="","",ROUND((I27+K27+L27)*Parametri!$C$8/Parametri!$C$7/12,2))</f>
        <v/>
      </c>
      <c r="AD27" s="20">
        <f>IF($A27="","",IFERROR(INDEX('Mese precedente'!$D$5:$D$254,MATCH(A27,'Mese precedente'!$A$5:$A$254,0)),0))</f>
        <v/>
      </c>
      <c r="AE27" s="21">
        <f>IF($A27="","",ROUND(AD27+ROUND(Parametri!$C$9/12,4)-V27,4))</f>
        <v/>
      </c>
      <c r="AF27" s="19">
        <f>IF($A27="","",ROUND(I27+K27+L27+M27,2))</f>
        <v/>
      </c>
      <c r="AG27" s="19">
        <f>IF($A27="","",ROUND(N27-O27-Q27-R27,2))</f>
        <v/>
      </c>
      <c r="AH27" s="22">
        <f>IF($A27="","",IFERROR(INDEX('Mese precedente'!$C$5:$C$254,MATCH(A27,'Mese precedente'!$A$5:$A$254,0)),""))</f>
        <v/>
      </c>
      <c r="AI27" s="23">
        <f>IF($A27="","",IF(AH27="","",S27/AH27-1))</f>
        <v/>
      </c>
      <c r="AJ27" s="4">
        <f>IF($A27="","",CHAR(65+MOD(SUMPRODUCT(SUMIF('Codice fiscale'!$A$5:$A$40,MID(C27,{1,3,5,7,9,11,13,15},1),'Codice fiscale'!$B$5:$B$40))+SUMPRODUCT(SUMIF('Codice fiscale'!$A$5:$A$40,MID(C27,{2,4,6,8,10,12,14},1),'Codice fiscale'!$C$5:$C$40)),26)))</f>
        <v/>
      </c>
      <c r="AK27" s="4">
        <f>IF($A27="","",IF(ABS(I27-X27)&gt;Parametri!$C$11,"ERRORE","OK"))</f>
        <v/>
      </c>
      <c r="AL27" s="4">
        <f>IF($A27="","",IF(ABS(K27-AA27)&gt;Parametri!$C$11,"ERRORE","OK"))</f>
        <v/>
      </c>
      <c r="AM27" s="4">
        <f>IF($A27="","",IF(ABS(O27-AB27)&gt;Parametri!$C$11,"ERRORE","OK"))</f>
        <v/>
      </c>
      <c r="AN27" s="4">
        <f>IF($A27="","",IF(ABS(T27-AC27)&gt;Parametri!$C$11,"ERRORE","OK"))</f>
        <v/>
      </c>
      <c r="AO27" s="4">
        <f>IF($A27="","",IF(ABS(W27-AE27)&gt;Parametri!$C$12,"ERRORE","OK"))</f>
        <v/>
      </c>
      <c r="AP27" s="4">
        <f>IF($A27="","",IF(OR(ABS(N27-AF27)&gt;Parametri!$C$11,ABS(S27-AG27)&gt;Parametri!$C$11),"ERRORE","OK"))</f>
        <v/>
      </c>
      <c r="AQ27" s="4">
        <f>IF($A27="","",IF(AI27="","OK",IF(AND(ABS(AI27)&gt;Parametri!$C$10,G27=""),"ERRORE","OK")))</f>
        <v/>
      </c>
      <c r="AR27" s="4">
        <f>IF($A27="","",IF(AND(LEN(C27)=16,RIGHT(C27,1)=AJ27),"OK","ERRORE"))</f>
        <v/>
      </c>
      <c r="AS27" s="4">
        <f>IF($A27="","",IF(ISNA(MATCH(A27,'Mese precedente'!$A$5:$A$254,0)),"OK",IF(AND(G27="",OR(INDEX('Mese precedente'!$E$5:$E$254,MATCH(A27,'Mese precedente'!$A$5:$A$254,0))&amp;""&lt;&gt;D27&amp;"",ABS(INDEX('Mese precedente'!$F$5:$F$254,MATCH(A27,'Mese precedente'!$A$5:$A$254,0))-F27)&gt;Parametri!$C$11,ABS(INDEX('Mese precedente'!$G$5:$G$254,MATCH(A27,'Mese precedente'!$A$5:$A$254,0))-L27)&gt;Parametri!$C$11,INDEX('Mese precedente'!$H$5:$H$254,MATCH(A27,'Mese precedente'!$A$5:$A$254,0))&lt;&gt;E27)),"ERRORE","OK")))</f>
        <v/>
      </c>
      <c r="AT27" s="12">
        <f>IF($A27="","",COUNTIF(AK27:AS27,"ERRORE")+COUNTIF(AY27,"ERRORE"))</f>
        <v/>
      </c>
      <c r="AU27" s="15" t="n">
        <v>9</v>
      </c>
      <c r="AV27" s="15" t="n">
        <v>3</v>
      </c>
      <c r="AW27" s="4">
        <f>IF($A27="","",IF(E27&lt;=DATE(YEAR(Parametri!$C$5),1,1),MONTH(Parametri!$C$5),(YEAR(Parametri!$C$5)*12+MONTH(Parametri!$C$5))-(YEAR(E27)*12+MONTH(E27))+IF(DAY(EOMONTH(E27,0))-DAY(E27)+1&gt;=Parametri!$C$14,1,0)))</f>
        <v/>
      </c>
      <c r="AX27" s="4">
        <f>IF($A27="","",IF(E27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27)*12+MONTH(E27))+IF(DAY(EOMONTH(E27,0))-DAY(E27)+1&gt;=Parametri!$C$14,1,0)))</f>
        <v/>
      </c>
      <c r="AY27" s="4">
        <f>IF($A27="","",IF(AND(AU27="",AV27=""),"OK",IF(OR(AU27&lt;&gt;AW27,AV27&lt;&gt;AX27),"ERRORE","OK")))</f>
        <v/>
      </c>
    </row>
    <row r="28">
      <c r="A28" s="15" t="inlineStr">
        <is>
          <t>B024</t>
        </is>
      </c>
      <c r="B28" s="15" t="inlineStr">
        <is>
          <t>B</t>
        </is>
      </c>
      <c r="C28" s="15" t="inlineStr">
        <is>
          <t>STPSPM86D65Z230W</t>
        </is>
      </c>
      <c r="D28" s="15" t="inlineStr">
        <is>
          <t>5</t>
        </is>
      </c>
      <c r="E28" s="16" t="n">
        <v>43412</v>
      </c>
      <c r="F28" s="17" t="n">
        <v>1</v>
      </c>
      <c r="G28" s="15" t="inlineStr"/>
      <c r="H28" s="15" t="b">
        <v>0</v>
      </c>
      <c r="I28" s="17" t="n">
        <v>1658.01</v>
      </c>
      <c r="J28" s="15" t="n">
        <v>2</v>
      </c>
      <c r="K28" s="17" t="n">
        <v>40.6</v>
      </c>
      <c r="L28" s="17" t="n">
        <v>0</v>
      </c>
      <c r="M28" s="17" t="n">
        <v>0</v>
      </c>
      <c r="N28" s="17" t="n">
        <v>1698.61</v>
      </c>
      <c r="O28" s="17" t="n">
        <v>156.14</v>
      </c>
      <c r="P28" s="17" t="n">
        <v>1542.47</v>
      </c>
      <c r="Q28" s="17" t="n">
        <v>203.55</v>
      </c>
      <c r="R28" s="17" t="n">
        <v>23.14</v>
      </c>
      <c r="S28" s="17" t="n">
        <v>1315.78</v>
      </c>
      <c r="T28" s="17" t="n">
        <v>146.79</v>
      </c>
      <c r="U28" s="18" t="n">
        <v>2.1667</v>
      </c>
      <c r="V28" s="18" t="n">
        <v>0</v>
      </c>
      <c r="W28" s="18" t="n">
        <v>15.6864</v>
      </c>
      <c r="X28" s="19">
        <f>IF($A28="","",ROUND(INDEX(CCNL!$F$5:$F$12,MATCH(D28,CCNL!$A$5:$A$12,0))*F28,2))</f>
        <v/>
      </c>
      <c r="Y28" s="4">
        <f>IF($A28="","",(YEAR(Parametri!$C$5)*12+MONTH(Parametri!$C$5))-(YEAR(E28)*12+MONTH(E28)))</f>
        <v/>
      </c>
      <c r="Z28" s="4">
        <f>IF($A28="","",MIN(Parametri!$C$13,MAX(0,INT((Y28-1)/36))))</f>
        <v/>
      </c>
      <c r="AA28" s="19">
        <f>IF($A28="","",ROUND(INDEX(CCNL!$I$5:$I$12,MATCH(D28,CCNL!$A$5:$A$12,0))*Z28*F28,2))</f>
        <v/>
      </c>
      <c r="AB28" s="19">
        <f>IF($A28="","",ROUND(ROUND(N28,0)*Parametri!$C$6,2))</f>
        <v/>
      </c>
      <c r="AC28" s="19">
        <f>IF($A28="","",ROUND((I28+K28+L28)*Parametri!$C$8/Parametri!$C$7/12,2))</f>
        <v/>
      </c>
      <c r="AD28" s="20">
        <f>IF($A28="","",IFERROR(INDEX('Mese precedente'!$D$5:$D$254,MATCH(A28,'Mese precedente'!$A$5:$A$254,0)),0))</f>
        <v/>
      </c>
      <c r="AE28" s="21">
        <f>IF($A28="","",ROUND(AD28+ROUND(Parametri!$C$9/12,4)-V28,4))</f>
        <v/>
      </c>
      <c r="AF28" s="19">
        <f>IF($A28="","",ROUND(I28+K28+L28+M28,2))</f>
        <v/>
      </c>
      <c r="AG28" s="19">
        <f>IF($A28="","",ROUND(N28-O28-Q28-R28,2))</f>
        <v/>
      </c>
      <c r="AH28" s="22">
        <f>IF($A28="","",IFERROR(INDEX('Mese precedente'!$C$5:$C$254,MATCH(A28,'Mese precedente'!$A$5:$A$254,0)),""))</f>
        <v/>
      </c>
      <c r="AI28" s="23">
        <f>IF($A28="","",IF(AH28="","",S28/AH28-1))</f>
        <v/>
      </c>
      <c r="AJ28" s="4">
        <f>IF($A28="","",CHAR(65+MOD(SUMPRODUCT(SUMIF('Codice fiscale'!$A$5:$A$40,MID(C28,{1,3,5,7,9,11,13,15},1),'Codice fiscale'!$B$5:$B$40))+SUMPRODUCT(SUMIF('Codice fiscale'!$A$5:$A$40,MID(C28,{2,4,6,8,10,12,14},1),'Codice fiscale'!$C$5:$C$40)),26)))</f>
        <v/>
      </c>
      <c r="AK28" s="4">
        <f>IF($A28="","",IF(ABS(I28-X28)&gt;Parametri!$C$11,"ERRORE","OK"))</f>
        <v/>
      </c>
      <c r="AL28" s="4">
        <f>IF($A28="","",IF(ABS(K28-AA28)&gt;Parametri!$C$11,"ERRORE","OK"))</f>
        <v/>
      </c>
      <c r="AM28" s="4">
        <f>IF($A28="","",IF(ABS(O28-AB28)&gt;Parametri!$C$11,"ERRORE","OK"))</f>
        <v/>
      </c>
      <c r="AN28" s="4">
        <f>IF($A28="","",IF(ABS(T28-AC28)&gt;Parametri!$C$11,"ERRORE","OK"))</f>
        <v/>
      </c>
      <c r="AO28" s="4">
        <f>IF($A28="","",IF(ABS(W28-AE28)&gt;Parametri!$C$12,"ERRORE","OK"))</f>
        <v/>
      </c>
      <c r="AP28" s="4">
        <f>IF($A28="","",IF(OR(ABS(N28-AF28)&gt;Parametri!$C$11,ABS(S28-AG28)&gt;Parametri!$C$11),"ERRORE","OK"))</f>
        <v/>
      </c>
      <c r="AQ28" s="4">
        <f>IF($A28="","",IF(AI28="","OK",IF(AND(ABS(AI28)&gt;Parametri!$C$10,G28=""),"ERRORE","OK")))</f>
        <v/>
      </c>
      <c r="AR28" s="4">
        <f>IF($A28="","",IF(AND(LEN(C28)=16,RIGHT(C28,1)=AJ28),"OK","ERRORE"))</f>
        <v/>
      </c>
      <c r="AS28" s="4">
        <f>IF($A28="","",IF(ISNA(MATCH(A28,'Mese precedente'!$A$5:$A$254,0)),"OK",IF(AND(G28="",OR(INDEX('Mese precedente'!$E$5:$E$254,MATCH(A28,'Mese precedente'!$A$5:$A$254,0))&amp;""&lt;&gt;D28&amp;"",ABS(INDEX('Mese precedente'!$F$5:$F$254,MATCH(A28,'Mese precedente'!$A$5:$A$254,0))-F28)&gt;Parametri!$C$11,ABS(INDEX('Mese precedente'!$G$5:$G$254,MATCH(A28,'Mese precedente'!$A$5:$A$254,0))-L28)&gt;Parametri!$C$11,INDEX('Mese precedente'!$H$5:$H$254,MATCH(A28,'Mese precedente'!$A$5:$A$254,0))&lt;&gt;E28)),"ERRORE","OK")))</f>
        <v/>
      </c>
      <c r="AT28" s="12">
        <f>IF($A28="","",COUNTIF(AK28:AS28,"ERRORE")+COUNTIF(AY28,"ERRORE"))</f>
        <v/>
      </c>
      <c r="AU28" s="15" t="n">
        <v>9</v>
      </c>
      <c r="AV28" s="15" t="n">
        <v>3</v>
      </c>
      <c r="AW28" s="4">
        <f>IF($A28="","",IF(E28&lt;=DATE(YEAR(Parametri!$C$5),1,1),MONTH(Parametri!$C$5),(YEAR(Parametri!$C$5)*12+MONTH(Parametri!$C$5))-(YEAR(E28)*12+MONTH(E28))+IF(DAY(EOMONTH(E28,0))-DAY(E28)+1&gt;=Parametri!$C$14,1,0)))</f>
        <v/>
      </c>
      <c r="AX28" s="4">
        <f>IF($A28="","",IF(E28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28)*12+MONTH(E28))+IF(DAY(EOMONTH(E28,0))-DAY(E28)+1&gt;=Parametri!$C$14,1,0)))</f>
        <v/>
      </c>
      <c r="AY28" s="4">
        <f>IF($A28="","",IF(AND(AU28="",AV28=""),"OK",IF(OR(AU28&lt;&gt;AW28,AV28&lt;&gt;AX28),"ERRORE","OK")))</f>
        <v/>
      </c>
    </row>
    <row r="29">
      <c r="A29" s="15" t="inlineStr">
        <is>
          <t>B025</t>
        </is>
      </c>
      <c r="B29" s="15" t="inlineStr">
        <is>
          <t>B</t>
        </is>
      </c>
      <c r="C29" s="15" t="inlineStr">
        <is>
          <t>ZDPBSZ63E58Z363H</t>
        </is>
      </c>
      <c r="D29" s="15" t="inlineStr">
        <is>
          <t>7</t>
        </is>
      </c>
      <c r="E29" s="16" t="n">
        <v>44046</v>
      </c>
      <c r="F29" s="17" t="n">
        <v>1</v>
      </c>
      <c r="G29" s="15" t="inlineStr"/>
      <c r="H29" s="15" t="b">
        <v>0</v>
      </c>
      <c r="I29" s="17" t="n">
        <v>1395.89</v>
      </c>
      <c r="J29" s="15" t="n">
        <v>1</v>
      </c>
      <c r="K29" s="17" t="n">
        <v>19.47</v>
      </c>
      <c r="L29" s="17" t="n">
        <v>0</v>
      </c>
      <c r="M29" s="17" t="n">
        <v>0</v>
      </c>
      <c r="N29" s="17" t="n">
        <v>1415.36</v>
      </c>
      <c r="O29" s="17" t="n">
        <v>130.04</v>
      </c>
      <c r="P29" s="17" t="n">
        <v>1285.32</v>
      </c>
      <c r="Q29" s="17" t="n">
        <v>134.12</v>
      </c>
      <c r="R29" s="17" t="n">
        <v>19.28</v>
      </c>
      <c r="S29" s="17" t="n">
        <v>1131.92</v>
      </c>
      <c r="T29" s="17" t="n">
        <v>122.32</v>
      </c>
      <c r="U29" s="18" t="n">
        <v>2.1667</v>
      </c>
      <c r="V29" s="18" t="n">
        <v>0</v>
      </c>
      <c r="W29" s="18" t="n">
        <v>18.5615</v>
      </c>
      <c r="X29" s="19">
        <f>IF($A29="","",ROUND(INDEX(CCNL!$F$5:$F$12,MATCH(D29,CCNL!$A$5:$A$12,0))*F29,2))</f>
        <v/>
      </c>
      <c r="Y29" s="4">
        <f>IF($A29="","",(YEAR(Parametri!$C$5)*12+MONTH(Parametri!$C$5))-(YEAR(E29)*12+MONTH(E29)))</f>
        <v/>
      </c>
      <c r="Z29" s="4">
        <f>IF($A29="","",MIN(Parametri!$C$13,MAX(0,INT((Y29-1)/36))))</f>
        <v/>
      </c>
      <c r="AA29" s="19">
        <f>IF($A29="","",ROUND(INDEX(CCNL!$I$5:$I$12,MATCH(D29,CCNL!$A$5:$A$12,0))*Z29*F29,2))</f>
        <v/>
      </c>
      <c r="AB29" s="19">
        <f>IF($A29="","",ROUND(ROUND(N29,0)*Parametri!$C$6,2))</f>
        <v/>
      </c>
      <c r="AC29" s="19">
        <f>IF($A29="","",ROUND((I29+K29+L29)*Parametri!$C$8/Parametri!$C$7/12,2))</f>
        <v/>
      </c>
      <c r="AD29" s="20">
        <f>IF($A29="","",IFERROR(INDEX('Mese precedente'!$D$5:$D$254,MATCH(A29,'Mese precedente'!$A$5:$A$254,0)),0))</f>
        <v/>
      </c>
      <c r="AE29" s="21">
        <f>IF($A29="","",ROUND(AD29+ROUND(Parametri!$C$9/12,4)-V29,4))</f>
        <v/>
      </c>
      <c r="AF29" s="19">
        <f>IF($A29="","",ROUND(I29+K29+L29+M29,2))</f>
        <v/>
      </c>
      <c r="AG29" s="19">
        <f>IF($A29="","",ROUND(N29-O29-Q29-R29,2))</f>
        <v/>
      </c>
      <c r="AH29" s="22">
        <f>IF($A29="","",IFERROR(INDEX('Mese precedente'!$C$5:$C$254,MATCH(A29,'Mese precedente'!$A$5:$A$254,0)),""))</f>
        <v/>
      </c>
      <c r="AI29" s="23">
        <f>IF($A29="","",IF(AH29="","",S29/AH29-1))</f>
        <v/>
      </c>
      <c r="AJ29" s="4">
        <f>IF($A29="","",CHAR(65+MOD(SUMPRODUCT(SUMIF('Codice fiscale'!$A$5:$A$40,MID(C29,{1,3,5,7,9,11,13,15},1),'Codice fiscale'!$B$5:$B$40))+SUMPRODUCT(SUMIF('Codice fiscale'!$A$5:$A$40,MID(C29,{2,4,6,8,10,12,14},1),'Codice fiscale'!$C$5:$C$40)),26)))</f>
        <v/>
      </c>
      <c r="AK29" s="4">
        <f>IF($A29="","",IF(ABS(I29-X29)&gt;Parametri!$C$11,"ERRORE","OK"))</f>
        <v/>
      </c>
      <c r="AL29" s="4">
        <f>IF($A29="","",IF(ABS(K29-AA29)&gt;Parametri!$C$11,"ERRORE","OK"))</f>
        <v/>
      </c>
      <c r="AM29" s="4">
        <f>IF($A29="","",IF(ABS(O29-AB29)&gt;Parametri!$C$11,"ERRORE","OK"))</f>
        <v/>
      </c>
      <c r="AN29" s="4">
        <f>IF($A29="","",IF(ABS(T29-AC29)&gt;Parametri!$C$11,"ERRORE","OK"))</f>
        <v/>
      </c>
      <c r="AO29" s="4">
        <f>IF($A29="","",IF(ABS(W29-AE29)&gt;Parametri!$C$12,"ERRORE","OK"))</f>
        <v/>
      </c>
      <c r="AP29" s="4">
        <f>IF($A29="","",IF(OR(ABS(N29-AF29)&gt;Parametri!$C$11,ABS(S29-AG29)&gt;Parametri!$C$11),"ERRORE","OK"))</f>
        <v/>
      </c>
      <c r="AQ29" s="4">
        <f>IF($A29="","",IF(AI29="","OK",IF(AND(ABS(AI29)&gt;Parametri!$C$10,G29=""),"ERRORE","OK")))</f>
        <v/>
      </c>
      <c r="AR29" s="4">
        <f>IF($A29="","",IF(AND(LEN(C29)=16,RIGHT(C29,1)=AJ29),"OK","ERRORE"))</f>
        <v/>
      </c>
      <c r="AS29" s="4">
        <f>IF($A29="","",IF(ISNA(MATCH(A29,'Mese precedente'!$A$5:$A$254,0)),"OK",IF(AND(G29="",OR(INDEX('Mese precedente'!$E$5:$E$254,MATCH(A29,'Mese precedente'!$A$5:$A$254,0))&amp;""&lt;&gt;D29&amp;"",ABS(INDEX('Mese precedente'!$F$5:$F$254,MATCH(A29,'Mese precedente'!$A$5:$A$254,0))-F29)&gt;Parametri!$C$11,ABS(INDEX('Mese precedente'!$G$5:$G$254,MATCH(A29,'Mese precedente'!$A$5:$A$254,0))-L29)&gt;Parametri!$C$11,INDEX('Mese precedente'!$H$5:$H$254,MATCH(A29,'Mese precedente'!$A$5:$A$254,0))&lt;&gt;E29)),"ERRORE","OK")))</f>
        <v/>
      </c>
      <c r="AT29" s="12">
        <f>IF($A29="","",COUNTIF(AK29:AS29,"ERRORE")+COUNTIF(AY29,"ERRORE"))</f>
        <v/>
      </c>
      <c r="AU29" s="15" t="n">
        <v>9</v>
      </c>
      <c r="AV29" s="15" t="n">
        <v>3</v>
      </c>
      <c r="AW29" s="4">
        <f>IF($A29="","",IF(E29&lt;=DATE(YEAR(Parametri!$C$5),1,1),MONTH(Parametri!$C$5),(YEAR(Parametri!$C$5)*12+MONTH(Parametri!$C$5))-(YEAR(E29)*12+MONTH(E29))+IF(DAY(EOMONTH(E29,0))-DAY(E29)+1&gt;=Parametri!$C$14,1,0)))</f>
        <v/>
      </c>
      <c r="AX29" s="4">
        <f>IF($A29="","",IF(E29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29)*12+MONTH(E29))+IF(DAY(EOMONTH(E29,0))-DAY(E29)+1&gt;=Parametri!$C$14,1,0)))</f>
        <v/>
      </c>
      <c r="AY29" s="4">
        <f>IF($A29="","",IF(AND(AU29="",AV29=""),"OK",IF(OR(AU29&lt;&gt;AW29,AV29&lt;&gt;AX29),"ERRORE","OK")))</f>
        <v/>
      </c>
    </row>
    <row r="30">
      <c r="A30" s="15" t="inlineStr">
        <is>
          <t>B026</t>
        </is>
      </c>
      <c r="B30" s="15" t="inlineStr">
        <is>
          <t>B</t>
        </is>
      </c>
      <c r="C30" s="15" t="inlineStr">
        <is>
          <t>NBFSPZ95T51Z177S</t>
        </is>
      </c>
      <c r="D30" s="15" t="inlineStr">
        <is>
          <t>1</t>
        </is>
      </c>
      <c r="E30" s="16" t="n">
        <v>41970</v>
      </c>
      <c r="F30" s="17" t="n">
        <v>1</v>
      </c>
      <c r="G30" s="15" t="inlineStr"/>
      <c r="H30" s="15" t="b">
        <v>0</v>
      </c>
      <c r="I30" s="17" t="n">
        <v>2504.06</v>
      </c>
      <c r="J30" s="15" t="n">
        <v>3</v>
      </c>
      <c r="K30" s="17" t="n">
        <v>74.52</v>
      </c>
      <c r="L30" s="17" t="n">
        <v>50</v>
      </c>
      <c r="M30" s="17" t="n">
        <v>0</v>
      </c>
      <c r="N30" s="17" t="n">
        <v>2628.58</v>
      </c>
      <c r="O30" s="17" t="n">
        <v>241.61</v>
      </c>
      <c r="P30" s="17" t="n">
        <v>2386.97</v>
      </c>
      <c r="Q30" s="17" t="n">
        <v>436.93</v>
      </c>
      <c r="R30" s="17" t="n">
        <v>35.8</v>
      </c>
      <c r="S30" s="17" t="n">
        <v>1914.24</v>
      </c>
      <c r="T30" s="17" t="n">
        <v>227.16</v>
      </c>
      <c r="U30" s="18" t="n">
        <v>2.1667</v>
      </c>
      <c r="V30" s="18" t="n">
        <v>0</v>
      </c>
      <c r="W30" s="18" t="n">
        <v>19.9471</v>
      </c>
      <c r="X30" s="19">
        <f>IF($A30="","",ROUND(INDEX(CCNL!$F$5:$F$12,MATCH(D30,CCNL!$A$5:$A$12,0))*F30,2))</f>
        <v/>
      </c>
      <c r="Y30" s="4">
        <f>IF($A30="","",(YEAR(Parametri!$C$5)*12+MONTH(Parametri!$C$5))-(YEAR(E30)*12+MONTH(E30)))</f>
        <v/>
      </c>
      <c r="Z30" s="4">
        <f>IF($A30="","",MIN(Parametri!$C$13,MAX(0,INT((Y30-1)/36))))</f>
        <v/>
      </c>
      <c r="AA30" s="19">
        <f>IF($A30="","",ROUND(INDEX(CCNL!$I$5:$I$12,MATCH(D30,CCNL!$A$5:$A$12,0))*Z30*F30,2))</f>
        <v/>
      </c>
      <c r="AB30" s="19">
        <f>IF($A30="","",ROUND(ROUND(N30,0)*Parametri!$C$6,2))</f>
        <v/>
      </c>
      <c r="AC30" s="19">
        <f>IF($A30="","",ROUND((I30+K30+L30)*Parametri!$C$8/Parametri!$C$7/12,2))</f>
        <v/>
      </c>
      <c r="AD30" s="20">
        <f>IF($A30="","",IFERROR(INDEX('Mese precedente'!$D$5:$D$254,MATCH(A30,'Mese precedente'!$A$5:$A$254,0)),0))</f>
        <v/>
      </c>
      <c r="AE30" s="21">
        <f>IF($A30="","",ROUND(AD30+ROUND(Parametri!$C$9/12,4)-V30,4))</f>
        <v/>
      </c>
      <c r="AF30" s="19">
        <f>IF($A30="","",ROUND(I30+K30+L30+M30,2))</f>
        <v/>
      </c>
      <c r="AG30" s="19">
        <f>IF($A30="","",ROUND(N30-O30-Q30-R30,2))</f>
        <v/>
      </c>
      <c r="AH30" s="22">
        <f>IF($A30="","",IFERROR(INDEX('Mese precedente'!$C$5:$C$254,MATCH(A30,'Mese precedente'!$A$5:$A$254,0)),""))</f>
        <v/>
      </c>
      <c r="AI30" s="23">
        <f>IF($A30="","",IF(AH30="","",S30/AH30-1))</f>
        <v/>
      </c>
      <c r="AJ30" s="4">
        <f>IF($A30="","",CHAR(65+MOD(SUMPRODUCT(SUMIF('Codice fiscale'!$A$5:$A$40,MID(C30,{1,3,5,7,9,11,13,15},1),'Codice fiscale'!$B$5:$B$40))+SUMPRODUCT(SUMIF('Codice fiscale'!$A$5:$A$40,MID(C30,{2,4,6,8,10,12,14},1),'Codice fiscale'!$C$5:$C$40)),26)))</f>
        <v/>
      </c>
      <c r="AK30" s="4">
        <f>IF($A30="","",IF(ABS(I30-X30)&gt;Parametri!$C$11,"ERRORE","OK"))</f>
        <v/>
      </c>
      <c r="AL30" s="4">
        <f>IF($A30="","",IF(ABS(K30-AA30)&gt;Parametri!$C$11,"ERRORE","OK"))</f>
        <v/>
      </c>
      <c r="AM30" s="4">
        <f>IF($A30="","",IF(ABS(O30-AB30)&gt;Parametri!$C$11,"ERRORE","OK"))</f>
        <v/>
      </c>
      <c r="AN30" s="4">
        <f>IF($A30="","",IF(ABS(T30-AC30)&gt;Parametri!$C$11,"ERRORE","OK"))</f>
        <v/>
      </c>
      <c r="AO30" s="4">
        <f>IF($A30="","",IF(ABS(W30-AE30)&gt;Parametri!$C$12,"ERRORE","OK"))</f>
        <v/>
      </c>
      <c r="AP30" s="4">
        <f>IF($A30="","",IF(OR(ABS(N30-AF30)&gt;Parametri!$C$11,ABS(S30-AG30)&gt;Parametri!$C$11),"ERRORE","OK"))</f>
        <v/>
      </c>
      <c r="AQ30" s="4">
        <f>IF($A30="","",IF(AI30="","OK",IF(AND(ABS(AI30)&gt;Parametri!$C$10,G30=""),"ERRORE","OK")))</f>
        <v/>
      </c>
      <c r="AR30" s="4">
        <f>IF($A30="","",IF(AND(LEN(C30)=16,RIGHT(C30,1)=AJ30),"OK","ERRORE"))</f>
        <v/>
      </c>
      <c r="AS30" s="4">
        <f>IF($A30="","",IF(ISNA(MATCH(A30,'Mese precedente'!$A$5:$A$254,0)),"OK",IF(AND(G30="",OR(INDEX('Mese precedente'!$E$5:$E$254,MATCH(A30,'Mese precedente'!$A$5:$A$254,0))&amp;""&lt;&gt;D30&amp;"",ABS(INDEX('Mese precedente'!$F$5:$F$254,MATCH(A30,'Mese precedente'!$A$5:$A$254,0))-F30)&gt;Parametri!$C$11,ABS(INDEX('Mese precedente'!$G$5:$G$254,MATCH(A30,'Mese precedente'!$A$5:$A$254,0))-L30)&gt;Parametri!$C$11,INDEX('Mese precedente'!$H$5:$H$254,MATCH(A30,'Mese precedente'!$A$5:$A$254,0))&lt;&gt;E30)),"ERRORE","OK")))</f>
        <v/>
      </c>
      <c r="AT30" s="12">
        <f>IF($A30="","",COUNTIF(AK30:AS30,"ERRORE")+COUNTIF(AY30,"ERRORE"))</f>
        <v/>
      </c>
      <c r="AU30" s="15" t="n">
        <v>9</v>
      </c>
      <c r="AV30" s="15" t="n">
        <v>3</v>
      </c>
      <c r="AW30" s="4">
        <f>IF($A30="","",IF(E30&lt;=DATE(YEAR(Parametri!$C$5),1,1),MONTH(Parametri!$C$5),(YEAR(Parametri!$C$5)*12+MONTH(Parametri!$C$5))-(YEAR(E30)*12+MONTH(E30))+IF(DAY(EOMONTH(E30,0))-DAY(E30)+1&gt;=Parametri!$C$14,1,0)))</f>
        <v/>
      </c>
      <c r="AX30" s="4">
        <f>IF($A30="","",IF(E30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30)*12+MONTH(E30))+IF(DAY(EOMONTH(E30,0))-DAY(E30)+1&gt;=Parametri!$C$14,1,0)))</f>
        <v/>
      </c>
      <c r="AY30" s="4">
        <f>IF($A30="","",IF(AND(AU30="",AV30=""),"OK",IF(OR(AU30&lt;&gt;AW30,AV30&lt;&gt;AX30),"ERRORE","OK")))</f>
        <v/>
      </c>
    </row>
    <row r="31">
      <c r="A31" s="15" t="inlineStr">
        <is>
          <t>B027</t>
        </is>
      </c>
      <c r="B31" s="15" t="inlineStr">
        <is>
          <t>B</t>
        </is>
      </c>
      <c r="C31" s="15" t="inlineStr">
        <is>
          <t>LNSNPV87T12Z342X</t>
        </is>
      </c>
      <c r="D31" s="15" t="inlineStr">
        <is>
          <t>3</t>
        </is>
      </c>
      <c r="E31" s="16" t="n">
        <v>41544</v>
      </c>
      <c r="F31" s="17" t="n">
        <v>0.75</v>
      </c>
      <c r="G31" s="15" t="inlineStr"/>
      <c r="H31" s="15" t="b">
        <v>0</v>
      </c>
      <c r="I31" s="17" t="n">
        <v>1486.38</v>
      </c>
      <c r="J31" s="15" t="n">
        <v>4</v>
      </c>
      <c r="K31" s="17" t="n">
        <v>65.84999999999999</v>
      </c>
      <c r="L31" s="17" t="n">
        <v>90</v>
      </c>
      <c r="M31" s="17" t="n">
        <v>0</v>
      </c>
      <c r="N31" s="17" t="n">
        <v>1642.23</v>
      </c>
      <c r="O31" s="17" t="n">
        <v>150.9</v>
      </c>
      <c r="P31" s="17" t="n">
        <v>1491.33</v>
      </c>
      <c r="Q31" s="17" t="n">
        <v>189.74</v>
      </c>
      <c r="R31" s="17" t="n">
        <v>22.37</v>
      </c>
      <c r="S31" s="17" t="n">
        <v>1279.22</v>
      </c>
      <c r="T31" s="17" t="n">
        <v>141.92</v>
      </c>
      <c r="U31" s="18" t="n">
        <v>2.1667</v>
      </c>
      <c r="V31" s="18" t="n">
        <v>0</v>
      </c>
      <c r="W31" s="18" t="n">
        <v>31.3549</v>
      </c>
      <c r="X31" s="19">
        <f>IF($A31="","",ROUND(INDEX(CCNL!$F$5:$F$12,MATCH(D31,CCNL!$A$5:$A$12,0))*F31,2))</f>
        <v/>
      </c>
      <c r="Y31" s="4">
        <f>IF($A31="","",(YEAR(Parametri!$C$5)*12+MONTH(Parametri!$C$5))-(YEAR(E31)*12+MONTH(E31)))</f>
        <v/>
      </c>
      <c r="Z31" s="4">
        <f>IF($A31="","",MIN(Parametri!$C$13,MAX(0,INT((Y31-1)/36))))</f>
        <v/>
      </c>
      <c r="AA31" s="19">
        <f>IF($A31="","",ROUND(INDEX(CCNL!$I$5:$I$12,MATCH(D31,CCNL!$A$5:$A$12,0))*Z31*F31,2))</f>
        <v/>
      </c>
      <c r="AB31" s="19">
        <f>IF($A31="","",ROUND(ROUND(N31,0)*Parametri!$C$6,2))</f>
        <v/>
      </c>
      <c r="AC31" s="19">
        <f>IF($A31="","",ROUND((I31+K31+L31)*Parametri!$C$8/Parametri!$C$7/12,2))</f>
        <v/>
      </c>
      <c r="AD31" s="20">
        <f>IF($A31="","",IFERROR(INDEX('Mese precedente'!$D$5:$D$254,MATCH(A31,'Mese precedente'!$A$5:$A$254,0)),0))</f>
        <v/>
      </c>
      <c r="AE31" s="21">
        <f>IF($A31="","",ROUND(AD31+ROUND(Parametri!$C$9/12,4)-V31,4))</f>
        <v/>
      </c>
      <c r="AF31" s="19">
        <f>IF($A31="","",ROUND(I31+K31+L31+M31,2))</f>
        <v/>
      </c>
      <c r="AG31" s="19">
        <f>IF($A31="","",ROUND(N31-O31-Q31-R31,2))</f>
        <v/>
      </c>
      <c r="AH31" s="22">
        <f>IF($A31="","",IFERROR(INDEX('Mese precedente'!$C$5:$C$254,MATCH(A31,'Mese precedente'!$A$5:$A$254,0)),""))</f>
        <v/>
      </c>
      <c r="AI31" s="23">
        <f>IF($A31="","",IF(AH31="","",S31/AH31-1))</f>
        <v/>
      </c>
      <c r="AJ31" s="4">
        <f>IF($A31="","",CHAR(65+MOD(SUMPRODUCT(SUMIF('Codice fiscale'!$A$5:$A$40,MID(C31,{1,3,5,7,9,11,13,15},1),'Codice fiscale'!$B$5:$B$40))+SUMPRODUCT(SUMIF('Codice fiscale'!$A$5:$A$40,MID(C31,{2,4,6,8,10,12,14},1),'Codice fiscale'!$C$5:$C$40)),26)))</f>
        <v/>
      </c>
      <c r="AK31" s="4">
        <f>IF($A31="","",IF(ABS(I31-X31)&gt;Parametri!$C$11,"ERRORE","OK"))</f>
        <v/>
      </c>
      <c r="AL31" s="4">
        <f>IF($A31="","",IF(ABS(K31-AA31)&gt;Parametri!$C$11,"ERRORE","OK"))</f>
        <v/>
      </c>
      <c r="AM31" s="4">
        <f>IF($A31="","",IF(ABS(O31-AB31)&gt;Parametri!$C$11,"ERRORE","OK"))</f>
        <v/>
      </c>
      <c r="AN31" s="4">
        <f>IF($A31="","",IF(ABS(T31-AC31)&gt;Parametri!$C$11,"ERRORE","OK"))</f>
        <v/>
      </c>
      <c r="AO31" s="4">
        <f>IF($A31="","",IF(ABS(W31-AE31)&gt;Parametri!$C$12,"ERRORE","OK"))</f>
        <v/>
      </c>
      <c r="AP31" s="4">
        <f>IF($A31="","",IF(OR(ABS(N31-AF31)&gt;Parametri!$C$11,ABS(S31-AG31)&gt;Parametri!$C$11),"ERRORE","OK"))</f>
        <v/>
      </c>
      <c r="AQ31" s="4">
        <f>IF($A31="","",IF(AI31="","OK",IF(AND(ABS(AI31)&gt;Parametri!$C$10,G31=""),"ERRORE","OK")))</f>
        <v/>
      </c>
      <c r="AR31" s="4">
        <f>IF($A31="","",IF(AND(LEN(C31)=16,RIGHT(C31,1)=AJ31),"OK","ERRORE"))</f>
        <v/>
      </c>
      <c r="AS31" s="4">
        <f>IF($A31="","",IF(ISNA(MATCH(A31,'Mese precedente'!$A$5:$A$254,0)),"OK",IF(AND(G31="",OR(INDEX('Mese precedente'!$E$5:$E$254,MATCH(A31,'Mese precedente'!$A$5:$A$254,0))&amp;""&lt;&gt;D31&amp;"",ABS(INDEX('Mese precedente'!$F$5:$F$254,MATCH(A31,'Mese precedente'!$A$5:$A$254,0))-F31)&gt;Parametri!$C$11,ABS(INDEX('Mese precedente'!$G$5:$G$254,MATCH(A31,'Mese precedente'!$A$5:$A$254,0))-L31)&gt;Parametri!$C$11,INDEX('Mese precedente'!$H$5:$H$254,MATCH(A31,'Mese precedente'!$A$5:$A$254,0))&lt;&gt;E31)),"ERRORE","OK")))</f>
        <v/>
      </c>
      <c r="AT31" s="12">
        <f>IF($A31="","",COUNTIF(AK31:AS31,"ERRORE")+COUNTIF(AY31,"ERRORE"))</f>
        <v/>
      </c>
      <c r="AU31" s="15" t="n">
        <v>9</v>
      </c>
      <c r="AV31" s="15" t="n">
        <v>3</v>
      </c>
      <c r="AW31" s="4">
        <f>IF($A31="","",IF(E31&lt;=DATE(YEAR(Parametri!$C$5),1,1),MONTH(Parametri!$C$5),(YEAR(Parametri!$C$5)*12+MONTH(Parametri!$C$5))-(YEAR(E31)*12+MONTH(E31))+IF(DAY(EOMONTH(E31,0))-DAY(E31)+1&gt;=Parametri!$C$14,1,0)))</f>
        <v/>
      </c>
      <c r="AX31" s="4">
        <f>IF($A31="","",IF(E31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31)*12+MONTH(E31))+IF(DAY(EOMONTH(E31,0))-DAY(E31)+1&gt;=Parametri!$C$14,1,0)))</f>
        <v/>
      </c>
      <c r="AY31" s="4">
        <f>IF($A31="","",IF(AND(AU31="",AV31=""),"OK",IF(OR(AU31&lt;&gt;AW31,AV31&lt;&gt;AX31),"ERRORE","OK")))</f>
        <v/>
      </c>
    </row>
    <row r="32">
      <c r="A32" s="15" t="inlineStr">
        <is>
          <t>B028</t>
        </is>
      </c>
      <c r="B32" s="15" t="inlineStr">
        <is>
          <t>B</t>
        </is>
      </c>
      <c r="C32" s="15" t="inlineStr">
        <is>
          <t>ZZPTMV81D06Z119Q</t>
        </is>
      </c>
      <c r="D32" s="15" t="inlineStr">
        <is>
          <t>4</t>
        </is>
      </c>
      <c r="E32" s="16" t="n">
        <v>44017</v>
      </c>
      <c r="F32" s="17" t="n">
        <v>1</v>
      </c>
      <c r="G32" s="15" t="inlineStr"/>
      <c r="H32" s="15" t="b">
        <v>1</v>
      </c>
      <c r="I32" s="17" t="n">
        <v>1781.68</v>
      </c>
      <c r="J32" s="15" t="n">
        <v>2</v>
      </c>
      <c r="K32" s="17" t="n">
        <v>41.32</v>
      </c>
      <c r="L32" s="17" t="n">
        <v>120</v>
      </c>
      <c r="M32" s="17" t="n">
        <v>0</v>
      </c>
      <c r="N32" s="17" t="n">
        <v>1943</v>
      </c>
      <c r="O32" s="17" t="n">
        <v>178.56</v>
      </c>
      <c r="P32" s="17" t="n">
        <v>1764.44</v>
      </c>
      <c r="Q32" s="17" t="n">
        <v>263.48</v>
      </c>
      <c r="R32" s="17" t="n">
        <v>26.47</v>
      </c>
      <c r="S32" s="17" t="n">
        <v>1474.49</v>
      </c>
      <c r="T32" s="17" t="n">
        <v>167.91</v>
      </c>
      <c r="U32" s="18" t="n">
        <v>2.1667</v>
      </c>
      <c r="V32" s="18" t="n">
        <v>0</v>
      </c>
      <c r="W32" s="18" t="n">
        <v>17.3882</v>
      </c>
      <c r="X32" s="19">
        <f>IF($A32="","",ROUND(INDEX(CCNL!$F$5:$F$12,MATCH(D32,CCNL!$A$5:$A$12,0))*F32,2))</f>
        <v/>
      </c>
      <c r="Y32" s="4">
        <f>IF($A32="","",(YEAR(Parametri!$C$5)*12+MONTH(Parametri!$C$5))-(YEAR(E32)*12+MONTH(E32)))</f>
        <v/>
      </c>
      <c r="Z32" s="4">
        <f>IF($A32="","",MIN(Parametri!$C$13,MAX(0,INT((Y32-1)/36))))</f>
        <v/>
      </c>
      <c r="AA32" s="19">
        <f>IF($A32="","",ROUND(INDEX(CCNL!$I$5:$I$12,MATCH(D32,CCNL!$A$5:$A$12,0))*Z32*F32,2))</f>
        <v/>
      </c>
      <c r="AB32" s="19">
        <f>IF($A32="","",ROUND(ROUND(N32,0)*Parametri!$C$6,2))</f>
        <v/>
      </c>
      <c r="AC32" s="19">
        <f>IF($A32="","",ROUND((I32+K32+L32)*Parametri!$C$8/Parametri!$C$7/12,2))</f>
        <v/>
      </c>
      <c r="AD32" s="20">
        <f>IF($A32="","",IFERROR(INDEX('Mese precedente'!$D$5:$D$254,MATCH(A32,'Mese precedente'!$A$5:$A$254,0)),0))</f>
        <v/>
      </c>
      <c r="AE32" s="21">
        <f>IF($A32="","",ROUND(AD32+ROUND(Parametri!$C$9/12,4)-V32,4))</f>
        <v/>
      </c>
      <c r="AF32" s="19">
        <f>IF($A32="","",ROUND(I32+K32+L32+M32,2))</f>
        <v/>
      </c>
      <c r="AG32" s="19">
        <f>IF($A32="","",ROUND(N32-O32-Q32-R32,2))</f>
        <v/>
      </c>
      <c r="AH32" s="22">
        <f>IF($A32="","",IFERROR(INDEX('Mese precedente'!$C$5:$C$254,MATCH(A32,'Mese precedente'!$A$5:$A$254,0)),""))</f>
        <v/>
      </c>
      <c r="AI32" s="23">
        <f>IF($A32="","",IF(AH32="","",S32/AH32-1))</f>
        <v/>
      </c>
      <c r="AJ32" s="4">
        <f>IF($A32="","",CHAR(65+MOD(SUMPRODUCT(SUMIF('Codice fiscale'!$A$5:$A$40,MID(C32,{1,3,5,7,9,11,13,15},1),'Codice fiscale'!$B$5:$B$40))+SUMPRODUCT(SUMIF('Codice fiscale'!$A$5:$A$40,MID(C32,{2,4,6,8,10,12,14},1),'Codice fiscale'!$C$5:$C$40)),26)))</f>
        <v/>
      </c>
      <c r="AK32" s="4">
        <f>IF($A32="","",IF(ABS(I32-X32)&gt;Parametri!$C$11,"ERRORE","OK"))</f>
        <v/>
      </c>
      <c r="AL32" s="4">
        <f>IF($A32="","",IF(ABS(K32-AA32)&gt;Parametri!$C$11,"ERRORE","OK"))</f>
        <v/>
      </c>
      <c r="AM32" s="4">
        <f>IF($A32="","",IF(ABS(O32-AB32)&gt;Parametri!$C$11,"ERRORE","OK"))</f>
        <v/>
      </c>
      <c r="AN32" s="4">
        <f>IF($A32="","",IF(ABS(T32-AC32)&gt;Parametri!$C$11,"ERRORE","OK"))</f>
        <v/>
      </c>
      <c r="AO32" s="4">
        <f>IF($A32="","",IF(ABS(W32-AE32)&gt;Parametri!$C$12,"ERRORE","OK"))</f>
        <v/>
      </c>
      <c r="AP32" s="4">
        <f>IF($A32="","",IF(OR(ABS(N32-AF32)&gt;Parametri!$C$11,ABS(S32-AG32)&gt;Parametri!$C$11),"ERRORE","OK"))</f>
        <v/>
      </c>
      <c r="AQ32" s="4">
        <f>IF($A32="","",IF(AI32="","OK",IF(AND(ABS(AI32)&gt;Parametri!$C$10,G32=""),"ERRORE","OK")))</f>
        <v/>
      </c>
      <c r="AR32" s="4">
        <f>IF($A32="","",IF(AND(LEN(C32)=16,RIGHT(C32,1)=AJ32),"OK","ERRORE"))</f>
        <v/>
      </c>
      <c r="AS32" s="4">
        <f>IF($A32="","",IF(ISNA(MATCH(A32,'Mese precedente'!$A$5:$A$254,0)),"OK",IF(AND(G32="",OR(INDEX('Mese precedente'!$E$5:$E$254,MATCH(A32,'Mese precedente'!$A$5:$A$254,0))&amp;""&lt;&gt;D32&amp;"",ABS(INDEX('Mese precedente'!$F$5:$F$254,MATCH(A32,'Mese precedente'!$A$5:$A$254,0))-F32)&gt;Parametri!$C$11,ABS(INDEX('Mese precedente'!$G$5:$G$254,MATCH(A32,'Mese precedente'!$A$5:$A$254,0))-L32)&gt;Parametri!$C$11,INDEX('Mese precedente'!$H$5:$H$254,MATCH(A32,'Mese precedente'!$A$5:$A$254,0))&lt;&gt;E32)),"ERRORE","OK")))</f>
        <v/>
      </c>
      <c r="AT32" s="12">
        <f>IF($A32="","",COUNTIF(AK32:AS32,"ERRORE")+COUNTIF(AY32,"ERRORE"))</f>
        <v/>
      </c>
      <c r="AU32" s="15" t="n">
        <v>9</v>
      </c>
      <c r="AV32" s="15" t="n">
        <v>3</v>
      </c>
      <c r="AW32" s="4">
        <f>IF($A32="","",IF(E32&lt;=DATE(YEAR(Parametri!$C$5),1,1),MONTH(Parametri!$C$5),(YEAR(Parametri!$C$5)*12+MONTH(Parametri!$C$5))-(YEAR(E32)*12+MONTH(E32))+IF(DAY(EOMONTH(E32,0))-DAY(E32)+1&gt;=Parametri!$C$14,1,0)))</f>
        <v/>
      </c>
      <c r="AX32" s="4">
        <f>IF($A32="","",IF(E32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32)*12+MONTH(E32))+IF(DAY(EOMONTH(E32,0))-DAY(E32)+1&gt;=Parametri!$C$14,1,0)))</f>
        <v/>
      </c>
      <c r="AY32" s="4">
        <f>IF($A32="","",IF(AND(AU32="",AV32=""),"OK",IF(OR(AU32&lt;&gt;AW32,AV32&lt;&gt;AX32),"ERRORE","OK")))</f>
        <v/>
      </c>
    </row>
    <row r="33">
      <c r="A33" s="15" t="inlineStr">
        <is>
          <t>B029</t>
        </is>
      </c>
      <c r="B33" s="15" t="inlineStr">
        <is>
          <t>B</t>
        </is>
      </c>
      <c r="C33" s="15" t="inlineStr">
        <is>
          <t>PFZZTR85P64Z257Z</t>
        </is>
      </c>
      <c r="D33" s="15" t="inlineStr">
        <is>
          <t>5</t>
        </is>
      </c>
      <c r="E33" s="16" t="n">
        <v>40991</v>
      </c>
      <c r="F33" s="17" t="n">
        <v>0.5</v>
      </c>
      <c r="G33" s="15" t="inlineStr"/>
      <c r="H33" s="15" t="b">
        <v>1</v>
      </c>
      <c r="I33" s="17" t="n">
        <v>829.01</v>
      </c>
      <c r="J33" s="15" t="n">
        <v>4</v>
      </c>
      <c r="K33" s="17" t="n">
        <v>40.6</v>
      </c>
      <c r="L33" s="17" t="n">
        <v>0</v>
      </c>
      <c r="M33" s="17" t="n">
        <v>0</v>
      </c>
      <c r="N33" s="17" t="n">
        <v>869.61</v>
      </c>
      <c r="O33" s="17" t="n">
        <v>79.95</v>
      </c>
      <c r="P33" s="17" t="n">
        <v>789.66</v>
      </c>
      <c r="Q33" s="17" t="n">
        <v>18.71</v>
      </c>
      <c r="R33" s="17" t="n">
        <v>11.84</v>
      </c>
      <c r="S33" s="17" t="n">
        <v>759.11</v>
      </c>
      <c r="T33" s="17" t="n">
        <v>75.15000000000001</v>
      </c>
      <c r="U33" s="18" t="n">
        <v>2.1667</v>
      </c>
      <c r="V33" s="18" t="n">
        <v>1</v>
      </c>
      <c r="W33" s="18" t="n">
        <v>9.9254</v>
      </c>
      <c r="X33" s="19">
        <f>IF($A33="","",ROUND(INDEX(CCNL!$F$5:$F$12,MATCH(D33,CCNL!$A$5:$A$12,0))*F33,2))</f>
        <v/>
      </c>
      <c r="Y33" s="4">
        <f>IF($A33="","",(YEAR(Parametri!$C$5)*12+MONTH(Parametri!$C$5))-(YEAR(E33)*12+MONTH(E33)))</f>
        <v/>
      </c>
      <c r="Z33" s="4">
        <f>IF($A33="","",MIN(Parametri!$C$13,MAX(0,INT((Y33-1)/36))))</f>
        <v/>
      </c>
      <c r="AA33" s="19">
        <f>IF($A33="","",ROUND(INDEX(CCNL!$I$5:$I$12,MATCH(D33,CCNL!$A$5:$A$12,0))*Z33*F33,2))</f>
        <v/>
      </c>
      <c r="AB33" s="19">
        <f>IF($A33="","",ROUND(ROUND(N33,0)*Parametri!$C$6,2))</f>
        <v/>
      </c>
      <c r="AC33" s="19">
        <f>IF($A33="","",ROUND((I33+K33+L33)*Parametri!$C$8/Parametri!$C$7/12,2))</f>
        <v/>
      </c>
      <c r="AD33" s="20">
        <f>IF($A33="","",IFERROR(INDEX('Mese precedente'!$D$5:$D$254,MATCH(A33,'Mese precedente'!$A$5:$A$254,0)),0))</f>
        <v/>
      </c>
      <c r="AE33" s="21">
        <f>IF($A33="","",ROUND(AD33+ROUND(Parametri!$C$9/12,4)-V33,4))</f>
        <v/>
      </c>
      <c r="AF33" s="19">
        <f>IF($A33="","",ROUND(I33+K33+L33+M33,2))</f>
        <v/>
      </c>
      <c r="AG33" s="19">
        <f>IF($A33="","",ROUND(N33-O33-Q33-R33,2))</f>
        <v/>
      </c>
      <c r="AH33" s="22">
        <f>IF($A33="","",IFERROR(INDEX('Mese precedente'!$C$5:$C$254,MATCH(A33,'Mese precedente'!$A$5:$A$254,0)),""))</f>
        <v/>
      </c>
      <c r="AI33" s="23">
        <f>IF($A33="","",IF(AH33="","",S33/AH33-1))</f>
        <v/>
      </c>
      <c r="AJ33" s="4">
        <f>IF($A33="","",CHAR(65+MOD(SUMPRODUCT(SUMIF('Codice fiscale'!$A$5:$A$40,MID(C33,{1,3,5,7,9,11,13,15},1),'Codice fiscale'!$B$5:$B$40))+SUMPRODUCT(SUMIF('Codice fiscale'!$A$5:$A$40,MID(C33,{2,4,6,8,10,12,14},1),'Codice fiscale'!$C$5:$C$40)),26)))</f>
        <v/>
      </c>
      <c r="AK33" s="4">
        <f>IF($A33="","",IF(ABS(I33-X33)&gt;Parametri!$C$11,"ERRORE","OK"))</f>
        <v/>
      </c>
      <c r="AL33" s="4">
        <f>IF($A33="","",IF(ABS(K33-AA33)&gt;Parametri!$C$11,"ERRORE","OK"))</f>
        <v/>
      </c>
      <c r="AM33" s="4">
        <f>IF($A33="","",IF(ABS(O33-AB33)&gt;Parametri!$C$11,"ERRORE","OK"))</f>
        <v/>
      </c>
      <c r="AN33" s="4">
        <f>IF($A33="","",IF(ABS(T33-AC33)&gt;Parametri!$C$11,"ERRORE","OK"))</f>
        <v/>
      </c>
      <c r="AO33" s="4">
        <f>IF($A33="","",IF(ABS(W33-AE33)&gt;Parametri!$C$12,"ERRORE","OK"))</f>
        <v/>
      </c>
      <c r="AP33" s="4">
        <f>IF($A33="","",IF(OR(ABS(N33-AF33)&gt;Parametri!$C$11,ABS(S33-AG33)&gt;Parametri!$C$11),"ERRORE","OK"))</f>
        <v/>
      </c>
      <c r="AQ33" s="4">
        <f>IF($A33="","",IF(AI33="","OK",IF(AND(ABS(AI33)&gt;Parametri!$C$10,G33=""),"ERRORE","OK")))</f>
        <v/>
      </c>
      <c r="AR33" s="4">
        <f>IF($A33="","",IF(AND(LEN(C33)=16,RIGHT(C33,1)=AJ33),"OK","ERRORE"))</f>
        <v/>
      </c>
      <c r="AS33" s="4">
        <f>IF($A33="","",IF(ISNA(MATCH(A33,'Mese precedente'!$A$5:$A$254,0)),"OK",IF(AND(G33="",OR(INDEX('Mese precedente'!$E$5:$E$254,MATCH(A33,'Mese precedente'!$A$5:$A$254,0))&amp;""&lt;&gt;D33&amp;"",ABS(INDEX('Mese precedente'!$F$5:$F$254,MATCH(A33,'Mese precedente'!$A$5:$A$254,0))-F33)&gt;Parametri!$C$11,ABS(INDEX('Mese precedente'!$G$5:$G$254,MATCH(A33,'Mese precedente'!$A$5:$A$254,0))-L33)&gt;Parametri!$C$11,INDEX('Mese precedente'!$H$5:$H$254,MATCH(A33,'Mese precedente'!$A$5:$A$254,0))&lt;&gt;E33)),"ERRORE","OK")))</f>
        <v/>
      </c>
      <c r="AT33" s="12">
        <f>IF($A33="","",COUNTIF(AK33:AS33,"ERRORE")+COUNTIF(AY33,"ERRORE"))</f>
        <v/>
      </c>
      <c r="AU33" s="15" t="n">
        <v>9</v>
      </c>
      <c r="AV33" s="15" t="n">
        <v>3</v>
      </c>
      <c r="AW33" s="4">
        <f>IF($A33="","",IF(E33&lt;=DATE(YEAR(Parametri!$C$5),1,1),MONTH(Parametri!$C$5),(YEAR(Parametri!$C$5)*12+MONTH(Parametri!$C$5))-(YEAR(E33)*12+MONTH(E33))+IF(DAY(EOMONTH(E33,0))-DAY(E33)+1&gt;=Parametri!$C$14,1,0)))</f>
        <v/>
      </c>
      <c r="AX33" s="4">
        <f>IF($A33="","",IF(E33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33)*12+MONTH(E33))+IF(DAY(EOMONTH(E33,0))-DAY(E33)+1&gt;=Parametri!$C$14,1,0)))</f>
        <v/>
      </c>
      <c r="AY33" s="4">
        <f>IF($A33="","",IF(AND(AU33="",AV33=""),"OK",IF(OR(AU33&lt;&gt;AW33,AV33&lt;&gt;AX33),"ERRORE","OK")))</f>
        <v/>
      </c>
    </row>
    <row r="34">
      <c r="A34" s="15" t="inlineStr">
        <is>
          <t>B030</t>
        </is>
      </c>
      <c r="B34" s="15" t="inlineStr">
        <is>
          <t>B</t>
        </is>
      </c>
      <c r="C34" s="15" t="inlineStr">
        <is>
          <t>TMLPGG86P17Z121J</t>
        </is>
      </c>
      <c r="D34" s="15" t="inlineStr">
        <is>
          <t>7</t>
        </is>
      </c>
      <c r="E34" s="16" t="n">
        <v>45967</v>
      </c>
      <c r="F34" s="17" t="n">
        <v>1</v>
      </c>
      <c r="G34" s="15" t="inlineStr"/>
      <c r="H34" s="15" t="b">
        <v>0</v>
      </c>
      <c r="I34" s="17" t="n">
        <v>1395.89</v>
      </c>
      <c r="J34" s="15" t="n">
        <v>0</v>
      </c>
      <c r="K34" s="17" t="n">
        <v>0</v>
      </c>
      <c r="L34" s="17" t="n">
        <v>0</v>
      </c>
      <c r="M34" s="17" t="n">
        <v>0</v>
      </c>
      <c r="N34" s="17" t="n">
        <v>1395.89</v>
      </c>
      <c r="O34" s="17" t="n">
        <v>128.29</v>
      </c>
      <c r="P34" s="17" t="n">
        <v>1267.6</v>
      </c>
      <c r="Q34" s="17" t="n">
        <v>129.34</v>
      </c>
      <c r="R34" s="17" t="n">
        <v>19.01</v>
      </c>
      <c r="S34" s="17" t="n">
        <v>1119.25</v>
      </c>
      <c r="T34" s="17" t="n">
        <v>120.63</v>
      </c>
      <c r="U34" s="18" t="n">
        <v>2.1667</v>
      </c>
      <c r="V34" s="18" t="n">
        <v>1</v>
      </c>
      <c r="W34" s="18" t="n">
        <v>12.553</v>
      </c>
      <c r="X34" s="19">
        <f>IF($A34="","",ROUND(INDEX(CCNL!$F$5:$F$12,MATCH(D34,CCNL!$A$5:$A$12,0))*F34,2))</f>
        <v/>
      </c>
      <c r="Y34" s="4">
        <f>IF($A34="","",(YEAR(Parametri!$C$5)*12+MONTH(Parametri!$C$5))-(YEAR(E34)*12+MONTH(E34)))</f>
        <v/>
      </c>
      <c r="Z34" s="4">
        <f>IF($A34="","",MIN(Parametri!$C$13,MAX(0,INT((Y34-1)/36))))</f>
        <v/>
      </c>
      <c r="AA34" s="19">
        <f>IF($A34="","",ROUND(INDEX(CCNL!$I$5:$I$12,MATCH(D34,CCNL!$A$5:$A$12,0))*Z34*F34,2))</f>
        <v/>
      </c>
      <c r="AB34" s="19">
        <f>IF($A34="","",ROUND(ROUND(N34,0)*Parametri!$C$6,2))</f>
        <v/>
      </c>
      <c r="AC34" s="19">
        <f>IF($A34="","",ROUND((I34+K34+L34)*Parametri!$C$8/Parametri!$C$7/12,2))</f>
        <v/>
      </c>
      <c r="AD34" s="20">
        <f>IF($A34="","",IFERROR(INDEX('Mese precedente'!$D$5:$D$254,MATCH(A34,'Mese precedente'!$A$5:$A$254,0)),0))</f>
        <v/>
      </c>
      <c r="AE34" s="21">
        <f>IF($A34="","",ROUND(AD34+ROUND(Parametri!$C$9/12,4)-V34,4))</f>
        <v/>
      </c>
      <c r="AF34" s="19">
        <f>IF($A34="","",ROUND(I34+K34+L34+M34,2))</f>
        <v/>
      </c>
      <c r="AG34" s="19">
        <f>IF($A34="","",ROUND(N34-O34-Q34-R34,2))</f>
        <v/>
      </c>
      <c r="AH34" s="22">
        <f>IF($A34="","",IFERROR(INDEX('Mese precedente'!$C$5:$C$254,MATCH(A34,'Mese precedente'!$A$5:$A$254,0)),""))</f>
        <v/>
      </c>
      <c r="AI34" s="23">
        <f>IF($A34="","",IF(AH34="","",S34/AH34-1))</f>
        <v/>
      </c>
      <c r="AJ34" s="4">
        <f>IF($A34="","",CHAR(65+MOD(SUMPRODUCT(SUMIF('Codice fiscale'!$A$5:$A$40,MID(C34,{1,3,5,7,9,11,13,15},1),'Codice fiscale'!$B$5:$B$40))+SUMPRODUCT(SUMIF('Codice fiscale'!$A$5:$A$40,MID(C34,{2,4,6,8,10,12,14},1),'Codice fiscale'!$C$5:$C$40)),26)))</f>
        <v/>
      </c>
      <c r="AK34" s="4">
        <f>IF($A34="","",IF(ABS(I34-X34)&gt;Parametri!$C$11,"ERRORE","OK"))</f>
        <v/>
      </c>
      <c r="AL34" s="4">
        <f>IF($A34="","",IF(ABS(K34-AA34)&gt;Parametri!$C$11,"ERRORE","OK"))</f>
        <v/>
      </c>
      <c r="AM34" s="4">
        <f>IF($A34="","",IF(ABS(O34-AB34)&gt;Parametri!$C$11,"ERRORE","OK"))</f>
        <v/>
      </c>
      <c r="AN34" s="4">
        <f>IF($A34="","",IF(ABS(T34-AC34)&gt;Parametri!$C$11,"ERRORE","OK"))</f>
        <v/>
      </c>
      <c r="AO34" s="4">
        <f>IF($A34="","",IF(ABS(W34-AE34)&gt;Parametri!$C$12,"ERRORE","OK"))</f>
        <v/>
      </c>
      <c r="AP34" s="4">
        <f>IF($A34="","",IF(OR(ABS(N34-AF34)&gt;Parametri!$C$11,ABS(S34-AG34)&gt;Parametri!$C$11),"ERRORE","OK"))</f>
        <v/>
      </c>
      <c r="AQ34" s="4">
        <f>IF($A34="","",IF(AI34="","OK",IF(AND(ABS(AI34)&gt;Parametri!$C$10,G34=""),"ERRORE","OK")))</f>
        <v/>
      </c>
      <c r="AR34" s="4">
        <f>IF($A34="","",IF(AND(LEN(C34)=16,RIGHT(C34,1)=AJ34),"OK","ERRORE"))</f>
        <v/>
      </c>
      <c r="AS34" s="4">
        <f>IF($A34="","",IF(ISNA(MATCH(A34,'Mese precedente'!$A$5:$A$254,0)),"OK",IF(AND(G34="",OR(INDEX('Mese precedente'!$E$5:$E$254,MATCH(A34,'Mese precedente'!$A$5:$A$254,0))&amp;""&lt;&gt;D34&amp;"",ABS(INDEX('Mese precedente'!$F$5:$F$254,MATCH(A34,'Mese precedente'!$A$5:$A$254,0))-F34)&gt;Parametri!$C$11,ABS(INDEX('Mese precedente'!$G$5:$G$254,MATCH(A34,'Mese precedente'!$A$5:$A$254,0))-L34)&gt;Parametri!$C$11,INDEX('Mese precedente'!$H$5:$H$254,MATCH(A34,'Mese precedente'!$A$5:$A$254,0))&lt;&gt;E34)),"ERRORE","OK")))</f>
        <v/>
      </c>
      <c r="AT34" s="12">
        <f>IF($A34="","",COUNTIF(AK34:AS34,"ERRORE")+COUNTIF(AY34,"ERRORE"))</f>
        <v/>
      </c>
      <c r="AU34" s="15" t="n">
        <v>9</v>
      </c>
      <c r="AV34" s="15" t="n">
        <v>3</v>
      </c>
      <c r="AW34" s="4">
        <f>IF($A34="","",IF(E34&lt;=DATE(YEAR(Parametri!$C$5),1,1),MONTH(Parametri!$C$5),(YEAR(Parametri!$C$5)*12+MONTH(Parametri!$C$5))-(YEAR(E34)*12+MONTH(E34))+IF(DAY(EOMONTH(E34,0))-DAY(E34)+1&gt;=Parametri!$C$14,1,0)))</f>
        <v/>
      </c>
      <c r="AX34" s="4">
        <f>IF($A34="","",IF(E34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34)*12+MONTH(E34))+IF(DAY(EOMONTH(E34,0))-DAY(E34)+1&gt;=Parametri!$C$14,1,0)))</f>
        <v/>
      </c>
      <c r="AY34" s="4">
        <f>IF($A34="","",IF(AND(AU34="",AV34=""),"OK",IF(OR(AU34&lt;&gt;AW34,AV34&lt;&gt;AX34),"ERRORE","OK")))</f>
        <v/>
      </c>
    </row>
    <row r="35">
      <c r="A35" s="15" t="inlineStr">
        <is>
          <t>B031</t>
        </is>
      </c>
      <c r="B35" s="15" t="inlineStr">
        <is>
          <t>B</t>
        </is>
      </c>
      <c r="C35" s="15" t="inlineStr">
        <is>
          <t>TSBZRS74C10Z345E</t>
        </is>
      </c>
      <c r="D35" s="15" t="inlineStr">
        <is>
          <t>4</t>
        </is>
      </c>
      <c r="E35" s="16" t="n">
        <v>41527</v>
      </c>
      <c r="F35" s="17" t="n">
        <v>0.5</v>
      </c>
      <c r="G35" s="15" t="inlineStr"/>
      <c r="H35" s="15" t="b">
        <v>0</v>
      </c>
      <c r="I35" s="17" t="n">
        <v>873.34</v>
      </c>
      <c r="J35" s="15" t="n">
        <v>4</v>
      </c>
      <c r="K35" s="17" t="n">
        <v>41.32</v>
      </c>
      <c r="L35" s="17" t="n">
        <v>25</v>
      </c>
      <c r="M35" s="17" t="n">
        <v>0</v>
      </c>
      <c r="N35" s="17" t="n">
        <v>939.66</v>
      </c>
      <c r="O35" s="17" t="n">
        <v>86.39</v>
      </c>
      <c r="P35" s="17" t="n">
        <v>853.27</v>
      </c>
      <c r="Q35" s="17" t="n">
        <v>33.34</v>
      </c>
      <c r="R35" s="17" t="n">
        <v>12.8</v>
      </c>
      <c r="S35" s="17" t="n">
        <v>807.13</v>
      </c>
      <c r="T35" s="17" t="n">
        <v>81.20999999999999</v>
      </c>
      <c r="U35" s="18" t="n">
        <v>2.1667</v>
      </c>
      <c r="V35" s="18" t="n">
        <v>0</v>
      </c>
      <c r="W35" s="18" t="n">
        <v>4.921</v>
      </c>
      <c r="X35" s="19">
        <f>IF($A35="","",ROUND(INDEX(CCNL!$F$5:$F$12,MATCH(D35,CCNL!$A$5:$A$12,0))*F35,2))</f>
        <v/>
      </c>
      <c r="Y35" s="4">
        <f>IF($A35="","",(YEAR(Parametri!$C$5)*12+MONTH(Parametri!$C$5))-(YEAR(E35)*12+MONTH(E35)))</f>
        <v/>
      </c>
      <c r="Z35" s="4">
        <f>IF($A35="","",MIN(Parametri!$C$13,MAX(0,INT((Y35-1)/36))))</f>
        <v/>
      </c>
      <c r="AA35" s="19">
        <f>IF($A35="","",ROUND(INDEX(CCNL!$I$5:$I$12,MATCH(D35,CCNL!$A$5:$A$12,0))*Z35*F35,2))</f>
        <v/>
      </c>
      <c r="AB35" s="19">
        <f>IF($A35="","",ROUND(ROUND(N35,0)*Parametri!$C$6,2))</f>
        <v/>
      </c>
      <c r="AC35" s="19">
        <f>IF($A35="","",ROUND((I35+K35+L35)*Parametri!$C$8/Parametri!$C$7/12,2))</f>
        <v/>
      </c>
      <c r="AD35" s="20">
        <f>IF($A35="","",IFERROR(INDEX('Mese precedente'!$D$5:$D$254,MATCH(A35,'Mese precedente'!$A$5:$A$254,0)),0))</f>
        <v/>
      </c>
      <c r="AE35" s="21">
        <f>IF($A35="","",ROUND(AD35+ROUND(Parametri!$C$9/12,4)-V35,4))</f>
        <v/>
      </c>
      <c r="AF35" s="19">
        <f>IF($A35="","",ROUND(I35+K35+L35+M35,2))</f>
        <v/>
      </c>
      <c r="AG35" s="19">
        <f>IF($A35="","",ROUND(N35-O35-Q35-R35,2))</f>
        <v/>
      </c>
      <c r="AH35" s="22">
        <f>IF($A35="","",IFERROR(INDEX('Mese precedente'!$C$5:$C$254,MATCH(A35,'Mese precedente'!$A$5:$A$254,0)),""))</f>
        <v/>
      </c>
      <c r="AI35" s="23">
        <f>IF($A35="","",IF(AH35="","",S35/AH35-1))</f>
        <v/>
      </c>
      <c r="AJ35" s="4">
        <f>IF($A35="","",CHAR(65+MOD(SUMPRODUCT(SUMIF('Codice fiscale'!$A$5:$A$40,MID(C35,{1,3,5,7,9,11,13,15},1),'Codice fiscale'!$B$5:$B$40))+SUMPRODUCT(SUMIF('Codice fiscale'!$A$5:$A$40,MID(C35,{2,4,6,8,10,12,14},1),'Codice fiscale'!$C$5:$C$40)),26)))</f>
        <v/>
      </c>
      <c r="AK35" s="4">
        <f>IF($A35="","",IF(ABS(I35-X35)&gt;Parametri!$C$11,"ERRORE","OK"))</f>
        <v/>
      </c>
      <c r="AL35" s="4">
        <f>IF($A35="","",IF(ABS(K35-AA35)&gt;Parametri!$C$11,"ERRORE","OK"))</f>
        <v/>
      </c>
      <c r="AM35" s="4">
        <f>IF($A35="","",IF(ABS(O35-AB35)&gt;Parametri!$C$11,"ERRORE","OK"))</f>
        <v/>
      </c>
      <c r="AN35" s="4">
        <f>IF($A35="","",IF(ABS(T35-AC35)&gt;Parametri!$C$11,"ERRORE","OK"))</f>
        <v/>
      </c>
      <c r="AO35" s="4">
        <f>IF($A35="","",IF(ABS(W35-AE35)&gt;Parametri!$C$12,"ERRORE","OK"))</f>
        <v/>
      </c>
      <c r="AP35" s="4">
        <f>IF($A35="","",IF(OR(ABS(N35-AF35)&gt;Parametri!$C$11,ABS(S35-AG35)&gt;Parametri!$C$11),"ERRORE","OK"))</f>
        <v/>
      </c>
      <c r="AQ35" s="4">
        <f>IF($A35="","",IF(AI35="","OK",IF(AND(ABS(AI35)&gt;Parametri!$C$10,G35=""),"ERRORE","OK")))</f>
        <v/>
      </c>
      <c r="AR35" s="4">
        <f>IF($A35="","",IF(AND(LEN(C35)=16,RIGHT(C35,1)=AJ35),"OK","ERRORE"))</f>
        <v/>
      </c>
      <c r="AS35" s="4">
        <f>IF($A35="","",IF(ISNA(MATCH(A35,'Mese precedente'!$A$5:$A$254,0)),"OK",IF(AND(G35="",OR(INDEX('Mese precedente'!$E$5:$E$254,MATCH(A35,'Mese precedente'!$A$5:$A$254,0))&amp;""&lt;&gt;D35&amp;"",ABS(INDEX('Mese precedente'!$F$5:$F$254,MATCH(A35,'Mese precedente'!$A$5:$A$254,0))-F35)&gt;Parametri!$C$11,ABS(INDEX('Mese precedente'!$G$5:$G$254,MATCH(A35,'Mese precedente'!$A$5:$A$254,0))-L35)&gt;Parametri!$C$11,INDEX('Mese precedente'!$H$5:$H$254,MATCH(A35,'Mese precedente'!$A$5:$A$254,0))&lt;&gt;E35)),"ERRORE","OK")))</f>
        <v/>
      </c>
      <c r="AT35" s="12">
        <f>IF($A35="","",COUNTIF(AK35:AS35,"ERRORE")+COUNTIF(AY35,"ERRORE"))</f>
        <v/>
      </c>
      <c r="AU35" s="15" t="n">
        <v>9</v>
      </c>
      <c r="AV35" s="15" t="n">
        <v>3</v>
      </c>
      <c r="AW35" s="4">
        <f>IF($A35="","",IF(E35&lt;=DATE(YEAR(Parametri!$C$5),1,1),MONTH(Parametri!$C$5),(YEAR(Parametri!$C$5)*12+MONTH(Parametri!$C$5))-(YEAR(E35)*12+MONTH(E35))+IF(DAY(EOMONTH(E35,0))-DAY(E35)+1&gt;=Parametri!$C$14,1,0)))</f>
        <v/>
      </c>
      <c r="AX35" s="4">
        <f>IF($A35="","",IF(E35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35)*12+MONTH(E35))+IF(DAY(EOMONTH(E35,0))-DAY(E35)+1&gt;=Parametri!$C$14,1,0)))</f>
        <v/>
      </c>
      <c r="AY35" s="4">
        <f>IF($A35="","",IF(AND(AU35="",AV35=""),"OK",IF(OR(AU35&lt;&gt;AW35,AV35&lt;&gt;AX35),"ERRORE","OK")))</f>
        <v/>
      </c>
    </row>
    <row r="36">
      <c r="A36" s="15" t="inlineStr">
        <is>
          <t>B032</t>
        </is>
      </c>
      <c r="B36" s="15" t="inlineStr">
        <is>
          <t>B</t>
        </is>
      </c>
      <c r="C36" s="15" t="inlineStr">
        <is>
          <t>CPSTSV96C64Z101A</t>
        </is>
      </c>
      <c r="D36" s="15" t="inlineStr">
        <is>
          <t>4</t>
        </is>
      </c>
      <c r="E36" s="16" t="n">
        <v>44932</v>
      </c>
      <c r="F36" s="17" t="n">
        <v>1</v>
      </c>
      <c r="G36" s="15" t="inlineStr"/>
      <c r="H36" s="15" t="b">
        <v>0</v>
      </c>
      <c r="I36" s="17" t="n">
        <v>1781.68</v>
      </c>
      <c r="J36" s="15" t="n">
        <v>1</v>
      </c>
      <c r="K36" s="17" t="n">
        <v>20.66</v>
      </c>
      <c r="L36" s="17" t="n">
        <v>0</v>
      </c>
      <c r="M36" s="17" t="n">
        <v>0</v>
      </c>
      <c r="N36" s="17" t="n">
        <v>1802.34</v>
      </c>
      <c r="O36" s="17" t="n">
        <v>165.6</v>
      </c>
      <c r="P36" s="17" t="n">
        <v>1636.74</v>
      </c>
      <c r="Q36" s="17" t="n">
        <v>229</v>
      </c>
      <c r="R36" s="17" t="n">
        <v>24.55</v>
      </c>
      <c r="S36" s="17" t="n">
        <v>1383.19</v>
      </c>
      <c r="T36" s="17" t="n">
        <v>155.76</v>
      </c>
      <c r="U36" s="18" t="n">
        <v>2.1667</v>
      </c>
      <c r="V36" s="18" t="n">
        <v>0</v>
      </c>
      <c r="W36" s="18" t="n">
        <v>23.3762</v>
      </c>
      <c r="X36" s="19">
        <f>IF($A36="","",ROUND(INDEX(CCNL!$F$5:$F$12,MATCH(D36,CCNL!$A$5:$A$12,0))*F36,2))</f>
        <v/>
      </c>
      <c r="Y36" s="4">
        <f>IF($A36="","",(YEAR(Parametri!$C$5)*12+MONTH(Parametri!$C$5))-(YEAR(E36)*12+MONTH(E36)))</f>
        <v/>
      </c>
      <c r="Z36" s="4">
        <f>IF($A36="","",MIN(Parametri!$C$13,MAX(0,INT((Y36-1)/36))))</f>
        <v/>
      </c>
      <c r="AA36" s="19">
        <f>IF($A36="","",ROUND(INDEX(CCNL!$I$5:$I$12,MATCH(D36,CCNL!$A$5:$A$12,0))*Z36*F36,2))</f>
        <v/>
      </c>
      <c r="AB36" s="19">
        <f>IF($A36="","",ROUND(ROUND(N36,0)*Parametri!$C$6,2))</f>
        <v/>
      </c>
      <c r="AC36" s="19">
        <f>IF($A36="","",ROUND((I36+K36+L36)*Parametri!$C$8/Parametri!$C$7/12,2))</f>
        <v/>
      </c>
      <c r="AD36" s="20">
        <f>IF($A36="","",IFERROR(INDEX('Mese precedente'!$D$5:$D$254,MATCH(A36,'Mese precedente'!$A$5:$A$254,0)),0))</f>
        <v/>
      </c>
      <c r="AE36" s="21">
        <f>IF($A36="","",ROUND(AD36+ROUND(Parametri!$C$9/12,4)-V36,4))</f>
        <v/>
      </c>
      <c r="AF36" s="19">
        <f>IF($A36="","",ROUND(I36+K36+L36+M36,2))</f>
        <v/>
      </c>
      <c r="AG36" s="19">
        <f>IF($A36="","",ROUND(N36-O36-Q36-R36,2))</f>
        <v/>
      </c>
      <c r="AH36" s="22">
        <f>IF($A36="","",IFERROR(INDEX('Mese precedente'!$C$5:$C$254,MATCH(A36,'Mese precedente'!$A$5:$A$254,0)),""))</f>
        <v/>
      </c>
      <c r="AI36" s="23">
        <f>IF($A36="","",IF(AH36="","",S36/AH36-1))</f>
        <v/>
      </c>
      <c r="AJ36" s="4">
        <f>IF($A36="","",CHAR(65+MOD(SUMPRODUCT(SUMIF('Codice fiscale'!$A$5:$A$40,MID(C36,{1,3,5,7,9,11,13,15},1),'Codice fiscale'!$B$5:$B$40))+SUMPRODUCT(SUMIF('Codice fiscale'!$A$5:$A$40,MID(C36,{2,4,6,8,10,12,14},1),'Codice fiscale'!$C$5:$C$40)),26)))</f>
        <v/>
      </c>
      <c r="AK36" s="4">
        <f>IF($A36="","",IF(ABS(I36-X36)&gt;Parametri!$C$11,"ERRORE","OK"))</f>
        <v/>
      </c>
      <c r="AL36" s="4">
        <f>IF($A36="","",IF(ABS(K36-AA36)&gt;Parametri!$C$11,"ERRORE","OK"))</f>
        <v/>
      </c>
      <c r="AM36" s="4">
        <f>IF($A36="","",IF(ABS(O36-AB36)&gt;Parametri!$C$11,"ERRORE","OK"))</f>
        <v/>
      </c>
      <c r="AN36" s="4">
        <f>IF($A36="","",IF(ABS(T36-AC36)&gt;Parametri!$C$11,"ERRORE","OK"))</f>
        <v/>
      </c>
      <c r="AO36" s="4">
        <f>IF($A36="","",IF(ABS(W36-AE36)&gt;Parametri!$C$12,"ERRORE","OK"))</f>
        <v/>
      </c>
      <c r="AP36" s="4">
        <f>IF($A36="","",IF(OR(ABS(N36-AF36)&gt;Parametri!$C$11,ABS(S36-AG36)&gt;Parametri!$C$11),"ERRORE","OK"))</f>
        <v/>
      </c>
      <c r="AQ36" s="4">
        <f>IF($A36="","",IF(AI36="","OK",IF(AND(ABS(AI36)&gt;Parametri!$C$10,G36=""),"ERRORE","OK")))</f>
        <v/>
      </c>
      <c r="AR36" s="4">
        <f>IF($A36="","",IF(AND(LEN(C36)=16,RIGHT(C36,1)=AJ36),"OK","ERRORE"))</f>
        <v/>
      </c>
      <c r="AS36" s="4">
        <f>IF($A36="","",IF(ISNA(MATCH(A36,'Mese precedente'!$A$5:$A$254,0)),"OK",IF(AND(G36="",OR(INDEX('Mese precedente'!$E$5:$E$254,MATCH(A36,'Mese precedente'!$A$5:$A$254,0))&amp;""&lt;&gt;D36&amp;"",ABS(INDEX('Mese precedente'!$F$5:$F$254,MATCH(A36,'Mese precedente'!$A$5:$A$254,0))-F36)&gt;Parametri!$C$11,ABS(INDEX('Mese precedente'!$G$5:$G$254,MATCH(A36,'Mese precedente'!$A$5:$A$254,0))-L36)&gt;Parametri!$C$11,INDEX('Mese precedente'!$H$5:$H$254,MATCH(A36,'Mese precedente'!$A$5:$A$254,0))&lt;&gt;E36)),"ERRORE","OK")))</f>
        <v/>
      </c>
      <c r="AT36" s="12">
        <f>IF($A36="","",COUNTIF(AK36:AS36,"ERRORE")+COUNTIF(AY36,"ERRORE"))</f>
        <v/>
      </c>
      <c r="AU36" s="15" t="n">
        <v>9</v>
      </c>
      <c r="AV36" s="15" t="n">
        <v>3</v>
      </c>
      <c r="AW36" s="4">
        <f>IF($A36="","",IF(E36&lt;=DATE(YEAR(Parametri!$C$5),1,1),MONTH(Parametri!$C$5),(YEAR(Parametri!$C$5)*12+MONTH(Parametri!$C$5))-(YEAR(E36)*12+MONTH(E36))+IF(DAY(EOMONTH(E36,0))-DAY(E36)+1&gt;=Parametri!$C$14,1,0)))</f>
        <v/>
      </c>
      <c r="AX36" s="4">
        <f>IF($A36="","",IF(E36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36)*12+MONTH(E36))+IF(DAY(EOMONTH(E36,0))-DAY(E36)+1&gt;=Parametri!$C$14,1,0)))</f>
        <v/>
      </c>
      <c r="AY36" s="4">
        <f>IF($A36="","",IF(AND(AU36="",AV36=""),"OK",IF(OR(AU36&lt;&gt;AW36,AV36&lt;&gt;AX36),"ERRORE","OK")))</f>
        <v/>
      </c>
    </row>
    <row r="37">
      <c r="A37" s="15" t="inlineStr">
        <is>
          <t>B033</t>
        </is>
      </c>
      <c r="B37" s="15" t="inlineStr">
        <is>
          <t>B</t>
        </is>
      </c>
      <c r="C37" s="15" t="inlineStr">
        <is>
          <t>NCZZTC81D58Z295H</t>
        </is>
      </c>
      <c r="D37" s="15" t="inlineStr">
        <is>
          <t>3</t>
        </is>
      </c>
      <c r="E37" s="16" t="n">
        <v>38280</v>
      </c>
      <c r="F37" s="17" t="n">
        <v>1</v>
      </c>
      <c r="G37" s="15" t="inlineStr"/>
      <c r="H37" s="15" t="b">
        <v>1</v>
      </c>
      <c r="I37" s="17" t="n">
        <v>1981.84</v>
      </c>
      <c r="J37" s="15" t="n">
        <v>7</v>
      </c>
      <c r="K37" s="17" t="n">
        <v>153.65</v>
      </c>
      <c r="L37" s="17" t="n">
        <v>120</v>
      </c>
      <c r="M37" s="17" t="n">
        <v>0</v>
      </c>
      <c r="N37" s="17" t="n">
        <v>2255.49</v>
      </c>
      <c r="O37" s="17" t="n">
        <v>207.23</v>
      </c>
      <c r="P37" s="17" t="n">
        <v>2048.26</v>
      </c>
      <c r="Q37" s="17" t="n">
        <v>340.11</v>
      </c>
      <c r="R37" s="17" t="n">
        <v>30.72</v>
      </c>
      <c r="S37" s="17" t="n">
        <v>1677.43</v>
      </c>
      <c r="T37" s="17" t="n">
        <v>171.27</v>
      </c>
      <c r="U37" s="18" t="n">
        <v>2.1667</v>
      </c>
      <c r="V37" s="18" t="n">
        <v>2</v>
      </c>
      <c r="W37" s="18" t="n">
        <v>10.463</v>
      </c>
      <c r="X37" s="19">
        <f>IF($A37="","",ROUND(INDEX(CCNL!$F$5:$F$12,MATCH(D37,CCNL!$A$5:$A$12,0))*F37,2))</f>
        <v/>
      </c>
      <c r="Y37" s="4">
        <f>IF($A37="","",(YEAR(Parametri!$C$5)*12+MONTH(Parametri!$C$5))-(YEAR(E37)*12+MONTH(E37)))</f>
        <v/>
      </c>
      <c r="Z37" s="4">
        <f>IF($A37="","",MIN(Parametri!$C$13,MAX(0,INT((Y37-1)/36))))</f>
        <v/>
      </c>
      <c r="AA37" s="19">
        <f>IF($A37="","",ROUND(INDEX(CCNL!$I$5:$I$12,MATCH(D37,CCNL!$A$5:$A$12,0))*Z37*F37,2))</f>
        <v/>
      </c>
      <c r="AB37" s="19">
        <f>IF($A37="","",ROUND(ROUND(N37,0)*Parametri!$C$6,2))</f>
        <v/>
      </c>
      <c r="AC37" s="19">
        <f>IF($A37="","",ROUND((I37+K37+L37)*Parametri!$C$8/Parametri!$C$7/12,2))</f>
        <v/>
      </c>
      <c r="AD37" s="20">
        <f>IF($A37="","",IFERROR(INDEX('Mese precedente'!$D$5:$D$254,MATCH(A37,'Mese precedente'!$A$5:$A$254,0)),0))</f>
        <v/>
      </c>
      <c r="AE37" s="21">
        <f>IF($A37="","",ROUND(AD37+ROUND(Parametri!$C$9/12,4)-V37,4))</f>
        <v/>
      </c>
      <c r="AF37" s="19">
        <f>IF($A37="","",ROUND(I37+K37+L37+M37,2))</f>
        <v/>
      </c>
      <c r="AG37" s="19">
        <f>IF($A37="","",ROUND(N37-O37-Q37-R37,2))</f>
        <v/>
      </c>
      <c r="AH37" s="22">
        <f>IF($A37="","",IFERROR(INDEX('Mese precedente'!$C$5:$C$254,MATCH(A37,'Mese precedente'!$A$5:$A$254,0)),""))</f>
        <v/>
      </c>
      <c r="AI37" s="23">
        <f>IF($A37="","",IF(AH37="","",S37/AH37-1))</f>
        <v/>
      </c>
      <c r="AJ37" s="4">
        <f>IF($A37="","",CHAR(65+MOD(SUMPRODUCT(SUMIF('Codice fiscale'!$A$5:$A$40,MID(C37,{1,3,5,7,9,11,13,15},1),'Codice fiscale'!$B$5:$B$40))+SUMPRODUCT(SUMIF('Codice fiscale'!$A$5:$A$40,MID(C37,{2,4,6,8,10,12,14},1),'Codice fiscale'!$C$5:$C$40)),26)))</f>
        <v/>
      </c>
      <c r="AK37" s="4">
        <f>IF($A37="","",IF(ABS(I37-X37)&gt;Parametri!$C$11,"ERRORE","OK"))</f>
        <v/>
      </c>
      <c r="AL37" s="4">
        <f>IF($A37="","",IF(ABS(K37-AA37)&gt;Parametri!$C$11,"ERRORE","OK"))</f>
        <v/>
      </c>
      <c r="AM37" s="4">
        <f>IF($A37="","",IF(ABS(O37-AB37)&gt;Parametri!$C$11,"ERRORE","OK"))</f>
        <v/>
      </c>
      <c r="AN37" s="4">
        <f>IF($A37="","",IF(ABS(T37-AC37)&gt;Parametri!$C$11,"ERRORE","OK"))</f>
        <v/>
      </c>
      <c r="AO37" s="4">
        <f>IF($A37="","",IF(ABS(W37-AE37)&gt;Parametri!$C$12,"ERRORE","OK"))</f>
        <v/>
      </c>
      <c r="AP37" s="4">
        <f>IF($A37="","",IF(OR(ABS(N37-AF37)&gt;Parametri!$C$11,ABS(S37-AG37)&gt;Parametri!$C$11),"ERRORE","OK"))</f>
        <v/>
      </c>
      <c r="AQ37" s="4">
        <f>IF($A37="","",IF(AI37="","OK",IF(AND(ABS(AI37)&gt;Parametri!$C$10,G37=""),"ERRORE","OK")))</f>
        <v/>
      </c>
      <c r="AR37" s="4">
        <f>IF($A37="","",IF(AND(LEN(C37)=16,RIGHT(C37,1)=AJ37),"OK","ERRORE"))</f>
        <v/>
      </c>
      <c r="AS37" s="4">
        <f>IF($A37="","",IF(ISNA(MATCH(A37,'Mese precedente'!$A$5:$A$254,0)),"OK",IF(AND(G37="",OR(INDEX('Mese precedente'!$E$5:$E$254,MATCH(A37,'Mese precedente'!$A$5:$A$254,0))&amp;""&lt;&gt;D37&amp;"",ABS(INDEX('Mese precedente'!$F$5:$F$254,MATCH(A37,'Mese precedente'!$A$5:$A$254,0))-F37)&gt;Parametri!$C$11,ABS(INDEX('Mese precedente'!$G$5:$G$254,MATCH(A37,'Mese precedente'!$A$5:$A$254,0))-L37)&gt;Parametri!$C$11,INDEX('Mese precedente'!$H$5:$H$254,MATCH(A37,'Mese precedente'!$A$5:$A$254,0))&lt;&gt;E37)),"ERRORE","OK")))</f>
        <v/>
      </c>
      <c r="AT37" s="12">
        <f>IF($A37="","",COUNTIF(AK37:AS37,"ERRORE")+COUNTIF(AY37,"ERRORE"))</f>
        <v/>
      </c>
      <c r="AU37" s="15" t="n">
        <v>9</v>
      </c>
      <c r="AV37" s="15" t="n">
        <v>3</v>
      </c>
      <c r="AW37" s="4">
        <f>IF($A37="","",IF(E37&lt;=DATE(YEAR(Parametri!$C$5),1,1),MONTH(Parametri!$C$5),(YEAR(Parametri!$C$5)*12+MONTH(Parametri!$C$5))-(YEAR(E37)*12+MONTH(E37))+IF(DAY(EOMONTH(E37,0))-DAY(E37)+1&gt;=Parametri!$C$14,1,0)))</f>
        <v/>
      </c>
      <c r="AX37" s="4">
        <f>IF($A37="","",IF(E37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37)*12+MONTH(E37))+IF(DAY(EOMONTH(E37,0))-DAY(E37)+1&gt;=Parametri!$C$14,1,0)))</f>
        <v/>
      </c>
      <c r="AY37" s="4">
        <f>IF($A37="","",IF(AND(AU37="",AV37=""),"OK",IF(OR(AU37&lt;&gt;AW37,AV37&lt;&gt;AX37),"ERRORE","OK")))</f>
        <v/>
      </c>
    </row>
    <row r="38">
      <c r="A38" s="15" t="inlineStr">
        <is>
          <t>B034</t>
        </is>
      </c>
      <c r="B38" s="15" t="inlineStr">
        <is>
          <t>B</t>
        </is>
      </c>
      <c r="C38" s="15" t="inlineStr">
        <is>
          <t>RLCCVC69H56Z353N</t>
        </is>
      </c>
      <c r="D38" s="15" t="inlineStr">
        <is>
          <t>4</t>
        </is>
      </c>
      <c r="E38" s="16" t="n">
        <v>46071</v>
      </c>
      <c r="F38" s="17" t="n">
        <v>0.75</v>
      </c>
      <c r="G38" s="15" t="inlineStr"/>
      <c r="H38" s="15" t="b">
        <v>0</v>
      </c>
      <c r="I38" s="17" t="n">
        <v>1336.26</v>
      </c>
      <c r="J38" s="15" t="n">
        <v>0</v>
      </c>
      <c r="K38" s="17" t="n">
        <v>0</v>
      </c>
      <c r="L38" s="17" t="n">
        <v>150</v>
      </c>
      <c r="M38" s="17" t="n">
        <v>0</v>
      </c>
      <c r="N38" s="17" t="n">
        <v>1486.26</v>
      </c>
      <c r="O38" s="17" t="n">
        <v>136.56</v>
      </c>
      <c r="P38" s="17" t="n">
        <v>1349.7</v>
      </c>
      <c r="Q38" s="17" t="n">
        <v>151.5</v>
      </c>
      <c r="R38" s="17" t="n">
        <v>20.25</v>
      </c>
      <c r="S38" s="17" t="n">
        <v>1177.95</v>
      </c>
      <c r="T38" s="17" t="n">
        <v>128.44</v>
      </c>
      <c r="U38" s="18" t="n">
        <v>2.1667</v>
      </c>
      <c r="V38" s="18" t="n">
        <v>0</v>
      </c>
      <c r="W38" s="18" t="n">
        <v>13.4269</v>
      </c>
      <c r="X38" s="19">
        <f>IF($A38="","",ROUND(INDEX(CCNL!$F$5:$F$12,MATCH(D38,CCNL!$A$5:$A$12,0))*F38,2))</f>
        <v/>
      </c>
      <c r="Y38" s="4">
        <f>IF($A38="","",(YEAR(Parametri!$C$5)*12+MONTH(Parametri!$C$5))-(YEAR(E38)*12+MONTH(E38)))</f>
        <v/>
      </c>
      <c r="Z38" s="4">
        <f>IF($A38="","",MIN(Parametri!$C$13,MAX(0,INT((Y38-1)/36))))</f>
        <v/>
      </c>
      <c r="AA38" s="19">
        <f>IF($A38="","",ROUND(INDEX(CCNL!$I$5:$I$12,MATCH(D38,CCNL!$A$5:$A$12,0))*Z38*F38,2))</f>
        <v/>
      </c>
      <c r="AB38" s="19">
        <f>IF($A38="","",ROUND(ROUND(N38,0)*Parametri!$C$6,2))</f>
        <v/>
      </c>
      <c r="AC38" s="19">
        <f>IF($A38="","",ROUND((I38+K38+L38)*Parametri!$C$8/Parametri!$C$7/12,2))</f>
        <v/>
      </c>
      <c r="AD38" s="20">
        <f>IF($A38="","",IFERROR(INDEX('Mese precedente'!$D$5:$D$254,MATCH(A38,'Mese precedente'!$A$5:$A$254,0)),0))</f>
        <v/>
      </c>
      <c r="AE38" s="21">
        <f>IF($A38="","",ROUND(AD38+ROUND(Parametri!$C$9/12,4)-V38,4))</f>
        <v/>
      </c>
      <c r="AF38" s="19">
        <f>IF($A38="","",ROUND(I38+K38+L38+M38,2))</f>
        <v/>
      </c>
      <c r="AG38" s="19">
        <f>IF($A38="","",ROUND(N38-O38-Q38-R38,2))</f>
        <v/>
      </c>
      <c r="AH38" s="22">
        <f>IF($A38="","",IFERROR(INDEX('Mese precedente'!$C$5:$C$254,MATCH(A38,'Mese precedente'!$A$5:$A$254,0)),""))</f>
        <v/>
      </c>
      <c r="AI38" s="23">
        <f>IF($A38="","",IF(AH38="","",S38/AH38-1))</f>
        <v/>
      </c>
      <c r="AJ38" s="4">
        <f>IF($A38="","",CHAR(65+MOD(SUMPRODUCT(SUMIF('Codice fiscale'!$A$5:$A$40,MID(C38,{1,3,5,7,9,11,13,15},1),'Codice fiscale'!$B$5:$B$40))+SUMPRODUCT(SUMIF('Codice fiscale'!$A$5:$A$40,MID(C38,{2,4,6,8,10,12,14},1),'Codice fiscale'!$C$5:$C$40)),26)))</f>
        <v/>
      </c>
      <c r="AK38" s="4">
        <f>IF($A38="","",IF(ABS(I38-X38)&gt;Parametri!$C$11,"ERRORE","OK"))</f>
        <v/>
      </c>
      <c r="AL38" s="4">
        <f>IF($A38="","",IF(ABS(K38-AA38)&gt;Parametri!$C$11,"ERRORE","OK"))</f>
        <v/>
      </c>
      <c r="AM38" s="4">
        <f>IF($A38="","",IF(ABS(O38-AB38)&gt;Parametri!$C$11,"ERRORE","OK"))</f>
        <v/>
      </c>
      <c r="AN38" s="4">
        <f>IF($A38="","",IF(ABS(T38-AC38)&gt;Parametri!$C$11,"ERRORE","OK"))</f>
        <v/>
      </c>
      <c r="AO38" s="4">
        <f>IF($A38="","",IF(ABS(W38-AE38)&gt;Parametri!$C$12,"ERRORE","OK"))</f>
        <v/>
      </c>
      <c r="AP38" s="4">
        <f>IF($A38="","",IF(OR(ABS(N38-AF38)&gt;Parametri!$C$11,ABS(S38-AG38)&gt;Parametri!$C$11),"ERRORE","OK"))</f>
        <v/>
      </c>
      <c r="AQ38" s="4">
        <f>IF($A38="","",IF(AI38="","OK",IF(AND(ABS(AI38)&gt;Parametri!$C$10,G38=""),"ERRORE","OK")))</f>
        <v/>
      </c>
      <c r="AR38" s="4">
        <f>IF($A38="","",IF(AND(LEN(C38)=16,RIGHT(C38,1)=AJ38),"OK","ERRORE"))</f>
        <v/>
      </c>
      <c r="AS38" s="4">
        <f>IF($A38="","",IF(ISNA(MATCH(A38,'Mese precedente'!$A$5:$A$254,0)),"OK",IF(AND(G38="",OR(INDEX('Mese precedente'!$E$5:$E$254,MATCH(A38,'Mese precedente'!$A$5:$A$254,0))&amp;""&lt;&gt;D38&amp;"",ABS(INDEX('Mese precedente'!$F$5:$F$254,MATCH(A38,'Mese precedente'!$A$5:$A$254,0))-F38)&gt;Parametri!$C$11,ABS(INDEX('Mese precedente'!$G$5:$G$254,MATCH(A38,'Mese precedente'!$A$5:$A$254,0))-L38)&gt;Parametri!$C$11,INDEX('Mese precedente'!$H$5:$H$254,MATCH(A38,'Mese precedente'!$A$5:$A$254,0))&lt;&gt;E38)),"ERRORE","OK")))</f>
        <v/>
      </c>
      <c r="AT38" s="12">
        <f>IF($A38="","",COUNTIF(AK38:AS38,"ERRORE")+COUNTIF(AY38,"ERRORE"))</f>
        <v/>
      </c>
      <c r="AU38" s="15" t="n">
        <v>8</v>
      </c>
      <c r="AV38" s="15" t="n">
        <v>3</v>
      </c>
      <c r="AW38" s="4">
        <f>IF($A38="","",IF(E38&lt;=DATE(YEAR(Parametri!$C$5),1,1),MONTH(Parametri!$C$5),(YEAR(Parametri!$C$5)*12+MONTH(Parametri!$C$5))-(YEAR(E38)*12+MONTH(E38))+IF(DAY(EOMONTH(E38,0))-DAY(E38)+1&gt;=Parametri!$C$14,1,0)))</f>
        <v/>
      </c>
      <c r="AX38" s="4">
        <f>IF($A38="","",IF(E38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38)*12+MONTH(E38))+IF(DAY(EOMONTH(E38,0))-DAY(E38)+1&gt;=Parametri!$C$14,1,0)))</f>
        <v/>
      </c>
      <c r="AY38" s="4">
        <f>IF($A38="","",IF(AND(AU38="",AV38=""),"OK",IF(OR(AU38&lt;&gt;AW38,AV38&lt;&gt;AX38),"ERRORE","OK")))</f>
        <v/>
      </c>
    </row>
    <row r="39">
      <c r="A39" s="15" t="inlineStr">
        <is>
          <t>B035</t>
        </is>
      </c>
      <c r="B39" s="15" t="inlineStr">
        <is>
          <t>B</t>
        </is>
      </c>
      <c r="C39" s="15" t="inlineStr">
        <is>
          <t>MLDFVN76C51Z212D</t>
        </is>
      </c>
      <c r="D39" s="15" t="inlineStr">
        <is>
          <t>4</t>
        </is>
      </c>
      <c r="E39" s="16" t="n">
        <v>44822</v>
      </c>
      <c r="F39" s="17" t="n">
        <v>0.5</v>
      </c>
      <c r="G39" s="15" t="inlineStr"/>
      <c r="H39" s="15" t="b">
        <v>0</v>
      </c>
      <c r="I39" s="17" t="n">
        <v>890.84</v>
      </c>
      <c r="J39" s="15" t="n">
        <v>1</v>
      </c>
      <c r="K39" s="17" t="n">
        <v>10.33</v>
      </c>
      <c r="L39" s="17" t="n">
        <v>100</v>
      </c>
      <c r="M39" s="17" t="n">
        <v>0</v>
      </c>
      <c r="N39" s="17" t="n">
        <v>1001.17</v>
      </c>
      <c r="O39" s="17" t="n">
        <v>91.98999999999999</v>
      </c>
      <c r="P39" s="17" t="n">
        <v>909.1799999999999</v>
      </c>
      <c r="Q39" s="17" t="n">
        <v>46.19</v>
      </c>
      <c r="R39" s="17" t="n">
        <v>13.64</v>
      </c>
      <c r="S39" s="17" t="n">
        <v>849.35</v>
      </c>
      <c r="T39" s="17" t="n">
        <v>86.52</v>
      </c>
      <c r="U39" s="18" t="n">
        <v>2.1667</v>
      </c>
      <c r="V39" s="18" t="n">
        <v>0</v>
      </c>
      <c r="W39" s="18" t="n">
        <v>26.6084</v>
      </c>
      <c r="X39" s="19">
        <f>IF($A39="","",ROUND(INDEX(CCNL!$F$5:$F$12,MATCH(D39,CCNL!$A$5:$A$12,0))*F39,2))</f>
        <v/>
      </c>
      <c r="Y39" s="4">
        <f>IF($A39="","",(YEAR(Parametri!$C$5)*12+MONTH(Parametri!$C$5))-(YEAR(E39)*12+MONTH(E39)))</f>
        <v/>
      </c>
      <c r="Z39" s="4">
        <f>IF($A39="","",MIN(Parametri!$C$13,MAX(0,INT((Y39-1)/36))))</f>
        <v/>
      </c>
      <c r="AA39" s="19">
        <f>IF($A39="","",ROUND(INDEX(CCNL!$I$5:$I$12,MATCH(D39,CCNL!$A$5:$A$12,0))*Z39*F39,2))</f>
        <v/>
      </c>
      <c r="AB39" s="19">
        <f>IF($A39="","",ROUND(ROUND(N39,0)*Parametri!$C$6,2))</f>
        <v/>
      </c>
      <c r="AC39" s="19">
        <f>IF($A39="","",ROUND((I39+K39+L39)*Parametri!$C$8/Parametri!$C$7/12,2))</f>
        <v/>
      </c>
      <c r="AD39" s="20">
        <f>IF($A39="","",IFERROR(INDEX('Mese precedente'!$D$5:$D$254,MATCH(A39,'Mese precedente'!$A$5:$A$254,0)),0))</f>
        <v/>
      </c>
      <c r="AE39" s="21">
        <f>IF($A39="","",ROUND(AD39+ROUND(Parametri!$C$9/12,4)-V39,4))</f>
        <v/>
      </c>
      <c r="AF39" s="19">
        <f>IF($A39="","",ROUND(I39+K39+L39+M39,2))</f>
        <v/>
      </c>
      <c r="AG39" s="19">
        <f>IF($A39="","",ROUND(N39-O39-Q39-R39,2))</f>
        <v/>
      </c>
      <c r="AH39" s="22">
        <f>IF($A39="","",IFERROR(INDEX('Mese precedente'!$C$5:$C$254,MATCH(A39,'Mese precedente'!$A$5:$A$254,0)),""))</f>
        <v/>
      </c>
      <c r="AI39" s="23">
        <f>IF($A39="","",IF(AH39="","",S39/AH39-1))</f>
        <v/>
      </c>
      <c r="AJ39" s="4">
        <f>IF($A39="","",CHAR(65+MOD(SUMPRODUCT(SUMIF('Codice fiscale'!$A$5:$A$40,MID(C39,{1,3,5,7,9,11,13,15},1),'Codice fiscale'!$B$5:$B$40))+SUMPRODUCT(SUMIF('Codice fiscale'!$A$5:$A$40,MID(C39,{2,4,6,8,10,12,14},1),'Codice fiscale'!$C$5:$C$40)),26)))</f>
        <v/>
      </c>
      <c r="AK39" s="4">
        <f>IF($A39="","",IF(ABS(I39-X39)&gt;Parametri!$C$11,"ERRORE","OK"))</f>
        <v/>
      </c>
      <c r="AL39" s="4">
        <f>IF($A39="","",IF(ABS(K39-AA39)&gt;Parametri!$C$11,"ERRORE","OK"))</f>
        <v/>
      </c>
      <c r="AM39" s="4">
        <f>IF($A39="","",IF(ABS(O39-AB39)&gt;Parametri!$C$11,"ERRORE","OK"))</f>
        <v/>
      </c>
      <c r="AN39" s="4">
        <f>IF($A39="","",IF(ABS(T39-AC39)&gt;Parametri!$C$11,"ERRORE","OK"))</f>
        <v/>
      </c>
      <c r="AO39" s="4">
        <f>IF($A39="","",IF(ABS(W39-AE39)&gt;Parametri!$C$12,"ERRORE","OK"))</f>
        <v/>
      </c>
      <c r="AP39" s="4">
        <f>IF($A39="","",IF(OR(ABS(N39-AF39)&gt;Parametri!$C$11,ABS(S39-AG39)&gt;Parametri!$C$11),"ERRORE","OK"))</f>
        <v/>
      </c>
      <c r="AQ39" s="4">
        <f>IF($A39="","",IF(AI39="","OK",IF(AND(ABS(AI39)&gt;Parametri!$C$10,G39=""),"ERRORE","OK")))</f>
        <v/>
      </c>
      <c r="AR39" s="4">
        <f>IF($A39="","",IF(AND(LEN(C39)=16,RIGHT(C39,1)=AJ39),"OK","ERRORE"))</f>
        <v/>
      </c>
      <c r="AS39" s="4">
        <f>IF($A39="","",IF(ISNA(MATCH(A39,'Mese precedente'!$A$5:$A$254,0)),"OK",IF(AND(G39="",OR(INDEX('Mese precedente'!$E$5:$E$254,MATCH(A39,'Mese precedente'!$A$5:$A$254,0))&amp;""&lt;&gt;D39&amp;"",ABS(INDEX('Mese precedente'!$F$5:$F$254,MATCH(A39,'Mese precedente'!$A$5:$A$254,0))-F39)&gt;Parametri!$C$11,ABS(INDEX('Mese precedente'!$G$5:$G$254,MATCH(A39,'Mese precedente'!$A$5:$A$254,0))-L39)&gt;Parametri!$C$11,INDEX('Mese precedente'!$H$5:$H$254,MATCH(A39,'Mese precedente'!$A$5:$A$254,0))&lt;&gt;E39)),"ERRORE","OK")))</f>
        <v/>
      </c>
      <c r="AT39" s="12">
        <f>IF($A39="","",COUNTIF(AK39:AS39,"ERRORE")+COUNTIF(AY39,"ERRORE"))</f>
        <v/>
      </c>
      <c r="AU39" s="15" t="n">
        <v>9</v>
      </c>
      <c r="AV39" s="15" t="n">
        <v>3</v>
      </c>
      <c r="AW39" s="4">
        <f>IF($A39="","",IF(E39&lt;=DATE(YEAR(Parametri!$C$5),1,1),MONTH(Parametri!$C$5),(YEAR(Parametri!$C$5)*12+MONTH(Parametri!$C$5))-(YEAR(E39)*12+MONTH(E39))+IF(DAY(EOMONTH(E39,0))-DAY(E39)+1&gt;=Parametri!$C$14,1,0)))</f>
        <v/>
      </c>
      <c r="AX39" s="4">
        <f>IF($A39="","",IF(E39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39)*12+MONTH(E39))+IF(DAY(EOMONTH(E39,0))-DAY(E39)+1&gt;=Parametri!$C$14,1,0)))</f>
        <v/>
      </c>
      <c r="AY39" s="4">
        <f>IF($A39="","",IF(AND(AU39="",AV39=""),"OK",IF(OR(AU39&lt;&gt;AW39,AV39&lt;&gt;AX39),"ERRORE","OK")))</f>
        <v/>
      </c>
    </row>
    <row r="40">
      <c r="A40" s="15" t="inlineStr">
        <is>
          <t>B036</t>
        </is>
      </c>
      <c r="B40" s="15" t="inlineStr">
        <is>
          <t>B</t>
        </is>
      </c>
      <c r="C40" s="15" t="inlineStr">
        <is>
          <t>MGLZCL84L27Z236H</t>
        </is>
      </c>
      <c r="D40" s="15" t="inlineStr">
        <is>
          <t>3</t>
        </is>
      </c>
      <c r="E40" s="16" t="n">
        <v>44384</v>
      </c>
      <c r="F40" s="17" t="n">
        <v>0.75</v>
      </c>
      <c r="G40" s="15" t="inlineStr"/>
      <c r="H40" s="15" t="b">
        <v>0</v>
      </c>
      <c r="I40" s="17" t="n">
        <v>1456.03</v>
      </c>
      <c r="J40" s="15" t="n">
        <v>1</v>
      </c>
      <c r="K40" s="17" t="n">
        <v>16.46</v>
      </c>
      <c r="L40" s="17" t="n">
        <v>0</v>
      </c>
      <c r="M40" s="17" t="n">
        <v>0</v>
      </c>
      <c r="N40" s="17" t="n">
        <v>1472.49</v>
      </c>
      <c r="O40" s="17" t="n">
        <v>135.28</v>
      </c>
      <c r="P40" s="17" t="n">
        <v>1337.21</v>
      </c>
      <c r="Q40" s="17" t="n">
        <v>148.13</v>
      </c>
      <c r="R40" s="17" t="n">
        <v>20.06</v>
      </c>
      <c r="S40" s="17" t="n">
        <v>1169.02</v>
      </c>
      <c r="T40" s="17" t="n">
        <v>127.25</v>
      </c>
      <c r="U40" s="18" t="n">
        <v>2.1667</v>
      </c>
      <c r="V40" s="18" t="n">
        <v>0</v>
      </c>
      <c r="W40" s="18" t="n">
        <v>19.0219</v>
      </c>
      <c r="X40" s="19">
        <f>IF($A40="","",ROUND(INDEX(CCNL!$F$5:$F$12,MATCH(D40,CCNL!$A$5:$A$12,0))*F40,2))</f>
        <v/>
      </c>
      <c r="Y40" s="4">
        <f>IF($A40="","",(YEAR(Parametri!$C$5)*12+MONTH(Parametri!$C$5))-(YEAR(E40)*12+MONTH(E40)))</f>
        <v/>
      </c>
      <c r="Z40" s="4">
        <f>IF($A40="","",MIN(Parametri!$C$13,MAX(0,INT((Y40-1)/36))))</f>
        <v/>
      </c>
      <c r="AA40" s="19">
        <f>IF($A40="","",ROUND(INDEX(CCNL!$I$5:$I$12,MATCH(D40,CCNL!$A$5:$A$12,0))*Z40*F40,2))</f>
        <v/>
      </c>
      <c r="AB40" s="19">
        <f>IF($A40="","",ROUND(ROUND(N40,0)*Parametri!$C$6,2))</f>
        <v/>
      </c>
      <c r="AC40" s="19">
        <f>IF($A40="","",ROUND((I40+K40+L40)*Parametri!$C$8/Parametri!$C$7/12,2))</f>
        <v/>
      </c>
      <c r="AD40" s="20">
        <f>IF($A40="","",IFERROR(INDEX('Mese precedente'!$D$5:$D$254,MATCH(A40,'Mese precedente'!$A$5:$A$254,0)),0))</f>
        <v/>
      </c>
      <c r="AE40" s="21">
        <f>IF($A40="","",ROUND(AD40+ROUND(Parametri!$C$9/12,4)-V40,4))</f>
        <v/>
      </c>
      <c r="AF40" s="19">
        <f>IF($A40="","",ROUND(I40+K40+L40+M40,2))</f>
        <v/>
      </c>
      <c r="AG40" s="19">
        <f>IF($A40="","",ROUND(N40-O40-Q40-R40,2))</f>
        <v/>
      </c>
      <c r="AH40" s="22">
        <f>IF($A40="","",IFERROR(INDEX('Mese precedente'!$C$5:$C$254,MATCH(A40,'Mese precedente'!$A$5:$A$254,0)),""))</f>
        <v/>
      </c>
      <c r="AI40" s="23">
        <f>IF($A40="","",IF(AH40="","",S40/AH40-1))</f>
        <v/>
      </c>
      <c r="AJ40" s="4">
        <f>IF($A40="","",CHAR(65+MOD(SUMPRODUCT(SUMIF('Codice fiscale'!$A$5:$A$40,MID(C40,{1,3,5,7,9,11,13,15},1),'Codice fiscale'!$B$5:$B$40))+SUMPRODUCT(SUMIF('Codice fiscale'!$A$5:$A$40,MID(C40,{2,4,6,8,10,12,14},1),'Codice fiscale'!$C$5:$C$40)),26)))</f>
        <v/>
      </c>
      <c r="AK40" s="4">
        <f>IF($A40="","",IF(ABS(I40-X40)&gt;Parametri!$C$11,"ERRORE","OK"))</f>
        <v/>
      </c>
      <c r="AL40" s="4">
        <f>IF($A40="","",IF(ABS(K40-AA40)&gt;Parametri!$C$11,"ERRORE","OK"))</f>
        <v/>
      </c>
      <c r="AM40" s="4">
        <f>IF($A40="","",IF(ABS(O40-AB40)&gt;Parametri!$C$11,"ERRORE","OK"))</f>
        <v/>
      </c>
      <c r="AN40" s="4">
        <f>IF($A40="","",IF(ABS(T40-AC40)&gt;Parametri!$C$11,"ERRORE","OK"))</f>
        <v/>
      </c>
      <c r="AO40" s="4">
        <f>IF($A40="","",IF(ABS(W40-AE40)&gt;Parametri!$C$12,"ERRORE","OK"))</f>
        <v/>
      </c>
      <c r="AP40" s="4">
        <f>IF($A40="","",IF(OR(ABS(N40-AF40)&gt;Parametri!$C$11,ABS(S40-AG40)&gt;Parametri!$C$11),"ERRORE","OK"))</f>
        <v/>
      </c>
      <c r="AQ40" s="4">
        <f>IF($A40="","",IF(AI40="","OK",IF(AND(ABS(AI40)&gt;Parametri!$C$10,G40=""),"ERRORE","OK")))</f>
        <v/>
      </c>
      <c r="AR40" s="4">
        <f>IF($A40="","",IF(AND(LEN(C40)=16,RIGHT(C40,1)=AJ40),"OK","ERRORE"))</f>
        <v/>
      </c>
      <c r="AS40" s="4">
        <f>IF($A40="","",IF(ISNA(MATCH(A40,'Mese precedente'!$A$5:$A$254,0)),"OK",IF(AND(G40="",OR(INDEX('Mese precedente'!$E$5:$E$254,MATCH(A40,'Mese precedente'!$A$5:$A$254,0))&amp;""&lt;&gt;D40&amp;"",ABS(INDEX('Mese precedente'!$F$5:$F$254,MATCH(A40,'Mese precedente'!$A$5:$A$254,0))-F40)&gt;Parametri!$C$11,ABS(INDEX('Mese precedente'!$G$5:$G$254,MATCH(A40,'Mese precedente'!$A$5:$A$254,0))-L40)&gt;Parametri!$C$11,INDEX('Mese precedente'!$H$5:$H$254,MATCH(A40,'Mese precedente'!$A$5:$A$254,0))&lt;&gt;E40)),"ERRORE","OK")))</f>
        <v/>
      </c>
      <c r="AT40" s="12">
        <f>IF($A40="","",COUNTIF(AK40:AS40,"ERRORE")+COUNTIF(AY40,"ERRORE"))</f>
        <v/>
      </c>
      <c r="AU40" s="15" t="n">
        <v>9</v>
      </c>
      <c r="AV40" s="15" t="n">
        <v>3</v>
      </c>
      <c r="AW40" s="4">
        <f>IF($A40="","",IF(E40&lt;=DATE(YEAR(Parametri!$C$5),1,1),MONTH(Parametri!$C$5),(YEAR(Parametri!$C$5)*12+MONTH(Parametri!$C$5))-(YEAR(E40)*12+MONTH(E40))+IF(DAY(EOMONTH(E40,0))-DAY(E40)+1&gt;=Parametri!$C$14,1,0)))</f>
        <v/>
      </c>
      <c r="AX40" s="4">
        <f>IF($A40="","",IF(E40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40)*12+MONTH(E40))+IF(DAY(EOMONTH(E40,0))-DAY(E40)+1&gt;=Parametri!$C$14,1,0)))</f>
        <v/>
      </c>
      <c r="AY40" s="4">
        <f>IF($A40="","",IF(AND(AU40="",AV40=""),"OK",IF(OR(AU40&lt;&gt;AW40,AV40&lt;&gt;AX40),"ERRORE","OK")))</f>
        <v/>
      </c>
    </row>
    <row r="41">
      <c r="A41" s="15" t="inlineStr">
        <is>
          <t>B037</t>
        </is>
      </c>
      <c r="B41" s="15" t="inlineStr">
        <is>
          <t>B</t>
        </is>
      </c>
      <c r="C41" s="15" t="inlineStr">
        <is>
          <t>GGRNSM71P61Z304E</t>
        </is>
      </c>
      <c r="D41" s="15" t="inlineStr">
        <is>
          <t>7</t>
        </is>
      </c>
      <c r="E41" s="16" t="n">
        <v>41010</v>
      </c>
      <c r="F41" s="17" t="n">
        <v>1</v>
      </c>
      <c r="G41" s="15" t="inlineStr"/>
      <c r="H41" s="15" t="b">
        <v>1</v>
      </c>
      <c r="I41" s="17" t="n">
        <v>1395.89</v>
      </c>
      <c r="J41" s="15" t="n">
        <v>4</v>
      </c>
      <c r="K41" s="17" t="n">
        <v>77.88</v>
      </c>
      <c r="L41" s="17" t="n">
        <v>0</v>
      </c>
      <c r="M41" s="17" t="n">
        <v>0</v>
      </c>
      <c r="N41" s="17" t="n">
        <v>1473.77</v>
      </c>
      <c r="O41" s="17" t="n">
        <v>135.46</v>
      </c>
      <c r="P41" s="17" t="n">
        <v>1338.31</v>
      </c>
      <c r="Q41" s="17" t="n">
        <v>148.43</v>
      </c>
      <c r="R41" s="17" t="n">
        <v>20.07</v>
      </c>
      <c r="S41" s="17" t="n">
        <v>1169.81</v>
      </c>
      <c r="T41" s="17" t="n">
        <v>127.36</v>
      </c>
      <c r="U41" s="18" t="n">
        <v>2.1667</v>
      </c>
      <c r="V41" s="18" t="n">
        <v>2</v>
      </c>
      <c r="W41" s="18" t="n">
        <v>7.9933</v>
      </c>
      <c r="X41" s="19">
        <f>IF($A41="","",ROUND(INDEX(CCNL!$F$5:$F$12,MATCH(D41,CCNL!$A$5:$A$12,0))*F41,2))</f>
        <v/>
      </c>
      <c r="Y41" s="4">
        <f>IF($A41="","",(YEAR(Parametri!$C$5)*12+MONTH(Parametri!$C$5))-(YEAR(E41)*12+MONTH(E41)))</f>
        <v/>
      </c>
      <c r="Z41" s="4">
        <f>IF($A41="","",MIN(Parametri!$C$13,MAX(0,INT((Y41-1)/36))))</f>
        <v/>
      </c>
      <c r="AA41" s="19">
        <f>IF($A41="","",ROUND(INDEX(CCNL!$I$5:$I$12,MATCH(D41,CCNL!$A$5:$A$12,0))*Z41*F41,2))</f>
        <v/>
      </c>
      <c r="AB41" s="19">
        <f>IF($A41="","",ROUND(ROUND(N41,0)*Parametri!$C$6,2))</f>
        <v/>
      </c>
      <c r="AC41" s="19">
        <f>IF($A41="","",ROUND((I41+K41+L41)*Parametri!$C$8/Parametri!$C$7/12,2))</f>
        <v/>
      </c>
      <c r="AD41" s="20">
        <f>IF($A41="","",IFERROR(INDEX('Mese precedente'!$D$5:$D$254,MATCH(A41,'Mese precedente'!$A$5:$A$254,0)),0))</f>
        <v/>
      </c>
      <c r="AE41" s="21">
        <f>IF($A41="","",ROUND(AD41+ROUND(Parametri!$C$9/12,4)-V41,4))</f>
        <v/>
      </c>
      <c r="AF41" s="19">
        <f>IF($A41="","",ROUND(I41+K41+L41+M41,2))</f>
        <v/>
      </c>
      <c r="AG41" s="19">
        <f>IF($A41="","",ROUND(N41-O41-Q41-R41,2))</f>
        <v/>
      </c>
      <c r="AH41" s="22">
        <f>IF($A41="","",IFERROR(INDEX('Mese precedente'!$C$5:$C$254,MATCH(A41,'Mese precedente'!$A$5:$A$254,0)),""))</f>
        <v/>
      </c>
      <c r="AI41" s="23">
        <f>IF($A41="","",IF(AH41="","",S41/AH41-1))</f>
        <v/>
      </c>
      <c r="AJ41" s="4">
        <f>IF($A41="","",CHAR(65+MOD(SUMPRODUCT(SUMIF('Codice fiscale'!$A$5:$A$40,MID(C41,{1,3,5,7,9,11,13,15},1),'Codice fiscale'!$B$5:$B$40))+SUMPRODUCT(SUMIF('Codice fiscale'!$A$5:$A$40,MID(C41,{2,4,6,8,10,12,14},1),'Codice fiscale'!$C$5:$C$40)),26)))</f>
        <v/>
      </c>
      <c r="AK41" s="4">
        <f>IF($A41="","",IF(ABS(I41-X41)&gt;Parametri!$C$11,"ERRORE","OK"))</f>
        <v/>
      </c>
      <c r="AL41" s="4">
        <f>IF($A41="","",IF(ABS(K41-AA41)&gt;Parametri!$C$11,"ERRORE","OK"))</f>
        <v/>
      </c>
      <c r="AM41" s="4">
        <f>IF($A41="","",IF(ABS(O41-AB41)&gt;Parametri!$C$11,"ERRORE","OK"))</f>
        <v/>
      </c>
      <c r="AN41" s="4">
        <f>IF($A41="","",IF(ABS(T41-AC41)&gt;Parametri!$C$11,"ERRORE","OK"))</f>
        <v/>
      </c>
      <c r="AO41" s="4">
        <f>IF($A41="","",IF(ABS(W41-AE41)&gt;Parametri!$C$12,"ERRORE","OK"))</f>
        <v/>
      </c>
      <c r="AP41" s="4">
        <f>IF($A41="","",IF(OR(ABS(N41-AF41)&gt;Parametri!$C$11,ABS(S41-AG41)&gt;Parametri!$C$11),"ERRORE","OK"))</f>
        <v/>
      </c>
      <c r="AQ41" s="4">
        <f>IF($A41="","",IF(AI41="","OK",IF(AND(ABS(AI41)&gt;Parametri!$C$10,G41=""),"ERRORE","OK")))</f>
        <v/>
      </c>
      <c r="AR41" s="4">
        <f>IF($A41="","",IF(AND(LEN(C41)=16,RIGHT(C41,1)=AJ41),"OK","ERRORE"))</f>
        <v/>
      </c>
      <c r="AS41" s="4">
        <f>IF($A41="","",IF(ISNA(MATCH(A41,'Mese precedente'!$A$5:$A$254,0)),"OK",IF(AND(G41="",OR(INDEX('Mese precedente'!$E$5:$E$254,MATCH(A41,'Mese precedente'!$A$5:$A$254,0))&amp;""&lt;&gt;D41&amp;"",ABS(INDEX('Mese precedente'!$F$5:$F$254,MATCH(A41,'Mese precedente'!$A$5:$A$254,0))-F41)&gt;Parametri!$C$11,ABS(INDEX('Mese precedente'!$G$5:$G$254,MATCH(A41,'Mese precedente'!$A$5:$A$254,0))-L41)&gt;Parametri!$C$11,INDEX('Mese precedente'!$H$5:$H$254,MATCH(A41,'Mese precedente'!$A$5:$A$254,0))&lt;&gt;E41)),"ERRORE","OK")))</f>
        <v/>
      </c>
      <c r="AT41" s="12">
        <f>IF($A41="","",COUNTIF(AK41:AS41,"ERRORE")+COUNTIF(AY41,"ERRORE"))</f>
        <v/>
      </c>
      <c r="AU41" s="15" t="n">
        <v>9</v>
      </c>
      <c r="AV41" s="15" t="n">
        <v>3</v>
      </c>
      <c r="AW41" s="4">
        <f>IF($A41="","",IF(E41&lt;=DATE(YEAR(Parametri!$C$5),1,1),MONTH(Parametri!$C$5),(YEAR(Parametri!$C$5)*12+MONTH(Parametri!$C$5))-(YEAR(E41)*12+MONTH(E41))+IF(DAY(EOMONTH(E41,0))-DAY(E41)+1&gt;=Parametri!$C$14,1,0)))</f>
        <v/>
      </c>
      <c r="AX41" s="4">
        <f>IF($A41="","",IF(E41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41)*12+MONTH(E41))+IF(DAY(EOMONTH(E41,0))-DAY(E41)+1&gt;=Parametri!$C$14,1,0)))</f>
        <v/>
      </c>
      <c r="AY41" s="4">
        <f>IF($A41="","",IF(AND(AU41="",AV41=""),"OK",IF(OR(AU41&lt;&gt;AW41,AV41&lt;&gt;AX41),"ERRORE","OK")))</f>
        <v/>
      </c>
    </row>
    <row r="42">
      <c r="A42" s="15" t="inlineStr">
        <is>
          <t>B038</t>
        </is>
      </c>
      <c r="B42" s="15" t="inlineStr">
        <is>
          <t>B</t>
        </is>
      </c>
      <c r="C42" s="15" t="inlineStr">
        <is>
          <t>PFMLSL88H04Z130M</t>
        </is>
      </c>
      <c r="D42" s="15" t="inlineStr">
        <is>
          <t>4</t>
        </is>
      </c>
      <c r="E42" s="16" t="n">
        <v>44893</v>
      </c>
      <c r="F42" s="17" t="n">
        <v>0.75</v>
      </c>
      <c r="G42" s="15" t="inlineStr"/>
      <c r="H42" s="15" t="b">
        <v>0</v>
      </c>
      <c r="I42" s="17" t="n">
        <v>1336.26</v>
      </c>
      <c r="J42" s="15" t="n">
        <v>1</v>
      </c>
      <c r="K42" s="17" t="n">
        <v>15.5</v>
      </c>
      <c r="L42" s="17" t="n">
        <v>225</v>
      </c>
      <c r="M42" s="17" t="n">
        <v>0</v>
      </c>
      <c r="N42" s="17" t="n">
        <v>1576.76</v>
      </c>
      <c r="O42" s="17" t="n">
        <v>144.93</v>
      </c>
      <c r="P42" s="17" t="n">
        <v>1431.83</v>
      </c>
      <c r="Q42" s="17" t="n">
        <v>173.68</v>
      </c>
      <c r="R42" s="17" t="n">
        <v>21.48</v>
      </c>
      <c r="S42" s="17" t="n">
        <v>1236.67</v>
      </c>
      <c r="T42" s="17" t="n">
        <v>136.26</v>
      </c>
      <c r="U42" s="18" t="n">
        <v>2.1667</v>
      </c>
      <c r="V42" s="18" t="n">
        <v>1</v>
      </c>
      <c r="W42" s="18" t="n">
        <v>3.3338</v>
      </c>
      <c r="X42" s="19">
        <f>IF($A42="","",ROUND(INDEX(CCNL!$F$5:$F$12,MATCH(D42,CCNL!$A$5:$A$12,0))*F42,2))</f>
        <v/>
      </c>
      <c r="Y42" s="4">
        <f>IF($A42="","",(YEAR(Parametri!$C$5)*12+MONTH(Parametri!$C$5))-(YEAR(E42)*12+MONTH(E42)))</f>
        <v/>
      </c>
      <c r="Z42" s="4">
        <f>IF($A42="","",MIN(Parametri!$C$13,MAX(0,INT((Y42-1)/36))))</f>
        <v/>
      </c>
      <c r="AA42" s="19">
        <f>IF($A42="","",ROUND(INDEX(CCNL!$I$5:$I$12,MATCH(D42,CCNL!$A$5:$A$12,0))*Z42*F42,2))</f>
        <v/>
      </c>
      <c r="AB42" s="19">
        <f>IF($A42="","",ROUND(ROUND(N42,0)*Parametri!$C$6,2))</f>
        <v/>
      </c>
      <c r="AC42" s="19">
        <f>IF($A42="","",ROUND((I42+K42+L42)*Parametri!$C$8/Parametri!$C$7/12,2))</f>
        <v/>
      </c>
      <c r="AD42" s="20">
        <f>IF($A42="","",IFERROR(INDEX('Mese precedente'!$D$5:$D$254,MATCH(A42,'Mese precedente'!$A$5:$A$254,0)),0))</f>
        <v/>
      </c>
      <c r="AE42" s="21">
        <f>IF($A42="","",ROUND(AD42+ROUND(Parametri!$C$9/12,4)-V42,4))</f>
        <v/>
      </c>
      <c r="AF42" s="19">
        <f>IF($A42="","",ROUND(I42+K42+L42+M42,2))</f>
        <v/>
      </c>
      <c r="AG42" s="19">
        <f>IF($A42="","",ROUND(N42-O42-Q42-R42,2))</f>
        <v/>
      </c>
      <c r="AH42" s="22">
        <f>IF($A42="","",IFERROR(INDEX('Mese precedente'!$C$5:$C$254,MATCH(A42,'Mese precedente'!$A$5:$A$254,0)),""))</f>
        <v/>
      </c>
      <c r="AI42" s="23">
        <f>IF($A42="","",IF(AH42="","",S42/AH42-1))</f>
        <v/>
      </c>
      <c r="AJ42" s="4">
        <f>IF($A42="","",CHAR(65+MOD(SUMPRODUCT(SUMIF('Codice fiscale'!$A$5:$A$40,MID(C42,{1,3,5,7,9,11,13,15},1),'Codice fiscale'!$B$5:$B$40))+SUMPRODUCT(SUMIF('Codice fiscale'!$A$5:$A$40,MID(C42,{2,4,6,8,10,12,14},1),'Codice fiscale'!$C$5:$C$40)),26)))</f>
        <v/>
      </c>
      <c r="AK42" s="4">
        <f>IF($A42="","",IF(ABS(I42-X42)&gt;Parametri!$C$11,"ERRORE","OK"))</f>
        <v/>
      </c>
      <c r="AL42" s="4">
        <f>IF($A42="","",IF(ABS(K42-AA42)&gt;Parametri!$C$11,"ERRORE","OK"))</f>
        <v/>
      </c>
      <c r="AM42" s="4">
        <f>IF($A42="","",IF(ABS(O42-AB42)&gt;Parametri!$C$11,"ERRORE","OK"))</f>
        <v/>
      </c>
      <c r="AN42" s="4">
        <f>IF($A42="","",IF(ABS(T42-AC42)&gt;Parametri!$C$11,"ERRORE","OK"))</f>
        <v/>
      </c>
      <c r="AO42" s="4">
        <f>IF($A42="","",IF(ABS(W42-AE42)&gt;Parametri!$C$12,"ERRORE","OK"))</f>
        <v/>
      </c>
      <c r="AP42" s="4">
        <f>IF($A42="","",IF(OR(ABS(N42-AF42)&gt;Parametri!$C$11,ABS(S42-AG42)&gt;Parametri!$C$11),"ERRORE","OK"))</f>
        <v/>
      </c>
      <c r="AQ42" s="4">
        <f>IF($A42="","",IF(AI42="","OK",IF(AND(ABS(AI42)&gt;Parametri!$C$10,G42=""),"ERRORE","OK")))</f>
        <v/>
      </c>
      <c r="AR42" s="4">
        <f>IF($A42="","",IF(AND(LEN(C42)=16,RIGHT(C42,1)=AJ42),"OK","ERRORE"))</f>
        <v/>
      </c>
      <c r="AS42" s="4">
        <f>IF($A42="","",IF(ISNA(MATCH(A42,'Mese precedente'!$A$5:$A$254,0)),"OK",IF(AND(G42="",OR(INDEX('Mese precedente'!$E$5:$E$254,MATCH(A42,'Mese precedente'!$A$5:$A$254,0))&amp;""&lt;&gt;D42&amp;"",ABS(INDEX('Mese precedente'!$F$5:$F$254,MATCH(A42,'Mese precedente'!$A$5:$A$254,0))-F42)&gt;Parametri!$C$11,ABS(INDEX('Mese precedente'!$G$5:$G$254,MATCH(A42,'Mese precedente'!$A$5:$A$254,0))-L42)&gt;Parametri!$C$11,INDEX('Mese precedente'!$H$5:$H$254,MATCH(A42,'Mese precedente'!$A$5:$A$254,0))&lt;&gt;E42)),"ERRORE","OK")))</f>
        <v/>
      </c>
      <c r="AT42" s="12">
        <f>IF($A42="","",COUNTIF(AK42:AS42,"ERRORE")+COUNTIF(AY42,"ERRORE"))</f>
        <v/>
      </c>
      <c r="AU42" s="15" t="n">
        <v>9</v>
      </c>
      <c r="AV42" s="15" t="n">
        <v>3</v>
      </c>
      <c r="AW42" s="4">
        <f>IF($A42="","",IF(E42&lt;=DATE(YEAR(Parametri!$C$5),1,1),MONTH(Parametri!$C$5),(YEAR(Parametri!$C$5)*12+MONTH(Parametri!$C$5))-(YEAR(E42)*12+MONTH(E42))+IF(DAY(EOMONTH(E42,0))-DAY(E42)+1&gt;=Parametri!$C$14,1,0)))</f>
        <v/>
      </c>
      <c r="AX42" s="4">
        <f>IF($A42="","",IF(E42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42)*12+MONTH(E42))+IF(DAY(EOMONTH(E42,0))-DAY(E42)+1&gt;=Parametri!$C$14,1,0)))</f>
        <v/>
      </c>
      <c r="AY42" s="4">
        <f>IF($A42="","",IF(AND(AU42="",AV42=""),"OK",IF(OR(AU42&lt;&gt;AW42,AV42&lt;&gt;AX42),"ERRORE","OK")))</f>
        <v/>
      </c>
    </row>
    <row r="43">
      <c r="A43" s="15" t="inlineStr">
        <is>
          <t>B039</t>
        </is>
      </c>
      <c r="B43" s="15" t="inlineStr">
        <is>
          <t>B</t>
        </is>
      </c>
      <c r="C43" s="15" t="inlineStr">
        <is>
          <t>ZNLBBV62E18Z212O</t>
        </is>
      </c>
      <c r="D43" s="15" t="inlineStr">
        <is>
          <t>4</t>
        </is>
      </c>
      <c r="E43" s="16" t="n">
        <v>40613</v>
      </c>
      <c r="F43" s="17" t="n">
        <v>1</v>
      </c>
      <c r="G43" s="15" t="inlineStr"/>
      <c r="H43" s="15" t="b">
        <v>1</v>
      </c>
      <c r="I43" s="17" t="n">
        <v>1781.68</v>
      </c>
      <c r="J43" s="15" t="n">
        <v>5</v>
      </c>
      <c r="K43" s="17" t="n">
        <v>103.3</v>
      </c>
      <c r="L43" s="17" t="n">
        <v>200</v>
      </c>
      <c r="M43" s="17" t="n">
        <v>0</v>
      </c>
      <c r="N43" s="17" t="n">
        <v>2084.98</v>
      </c>
      <c r="O43" s="17" t="n">
        <v>191.61</v>
      </c>
      <c r="P43" s="17" t="n">
        <v>1893.37</v>
      </c>
      <c r="Q43" s="17" t="n">
        <v>298.29</v>
      </c>
      <c r="R43" s="17" t="n">
        <v>28.4</v>
      </c>
      <c r="S43" s="17" t="n">
        <v>1566.68</v>
      </c>
      <c r="T43" s="17" t="n">
        <v>180.18</v>
      </c>
      <c r="U43" s="18" t="n">
        <v>2.1667</v>
      </c>
      <c r="V43" s="18" t="n">
        <v>2</v>
      </c>
      <c r="W43" s="18" t="n">
        <v>22.6967</v>
      </c>
      <c r="X43" s="19">
        <f>IF($A43="","",ROUND(INDEX(CCNL!$F$5:$F$12,MATCH(D43,CCNL!$A$5:$A$12,0))*F43,2))</f>
        <v/>
      </c>
      <c r="Y43" s="4">
        <f>IF($A43="","",(YEAR(Parametri!$C$5)*12+MONTH(Parametri!$C$5))-(YEAR(E43)*12+MONTH(E43)))</f>
        <v/>
      </c>
      <c r="Z43" s="4">
        <f>IF($A43="","",MIN(Parametri!$C$13,MAX(0,INT((Y43-1)/36))))</f>
        <v/>
      </c>
      <c r="AA43" s="19">
        <f>IF($A43="","",ROUND(INDEX(CCNL!$I$5:$I$12,MATCH(D43,CCNL!$A$5:$A$12,0))*Z43*F43,2))</f>
        <v/>
      </c>
      <c r="AB43" s="19">
        <f>IF($A43="","",ROUND(ROUND(N43,0)*Parametri!$C$6,2))</f>
        <v/>
      </c>
      <c r="AC43" s="19">
        <f>IF($A43="","",ROUND((I43+K43+L43)*Parametri!$C$8/Parametri!$C$7/12,2))</f>
        <v/>
      </c>
      <c r="AD43" s="20">
        <f>IF($A43="","",IFERROR(INDEX('Mese precedente'!$D$5:$D$254,MATCH(A43,'Mese precedente'!$A$5:$A$254,0)),0))</f>
        <v/>
      </c>
      <c r="AE43" s="21">
        <f>IF($A43="","",ROUND(AD43+ROUND(Parametri!$C$9/12,4)-V43,4))</f>
        <v/>
      </c>
      <c r="AF43" s="19">
        <f>IF($A43="","",ROUND(I43+K43+L43+M43,2))</f>
        <v/>
      </c>
      <c r="AG43" s="19">
        <f>IF($A43="","",ROUND(N43-O43-Q43-R43,2))</f>
        <v/>
      </c>
      <c r="AH43" s="22">
        <f>IF($A43="","",IFERROR(INDEX('Mese precedente'!$C$5:$C$254,MATCH(A43,'Mese precedente'!$A$5:$A$254,0)),""))</f>
        <v/>
      </c>
      <c r="AI43" s="23">
        <f>IF($A43="","",IF(AH43="","",S43/AH43-1))</f>
        <v/>
      </c>
      <c r="AJ43" s="4">
        <f>IF($A43="","",CHAR(65+MOD(SUMPRODUCT(SUMIF('Codice fiscale'!$A$5:$A$40,MID(C43,{1,3,5,7,9,11,13,15},1),'Codice fiscale'!$B$5:$B$40))+SUMPRODUCT(SUMIF('Codice fiscale'!$A$5:$A$40,MID(C43,{2,4,6,8,10,12,14},1),'Codice fiscale'!$C$5:$C$40)),26)))</f>
        <v/>
      </c>
      <c r="AK43" s="4">
        <f>IF($A43="","",IF(ABS(I43-X43)&gt;Parametri!$C$11,"ERRORE","OK"))</f>
        <v/>
      </c>
      <c r="AL43" s="4">
        <f>IF($A43="","",IF(ABS(K43-AA43)&gt;Parametri!$C$11,"ERRORE","OK"))</f>
        <v/>
      </c>
      <c r="AM43" s="4">
        <f>IF($A43="","",IF(ABS(O43-AB43)&gt;Parametri!$C$11,"ERRORE","OK"))</f>
        <v/>
      </c>
      <c r="AN43" s="4">
        <f>IF($A43="","",IF(ABS(T43-AC43)&gt;Parametri!$C$11,"ERRORE","OK"))</f>
        <v/>
      </c>
      <c r="AO43" s="4">
        <f>IF($A43="","",IF(ABS(W43-AE43)&gt;Parametri!$C$12,"ERRORE","OK"))</f>
        <v/>
      </c>
      <c r="AP43" s="4">
        <f>IF($A43="","",IF(OR(ABS(N43-AF43)&gt;Parametri!$C$11,ABS(S43-AG43)&gt;Parametri!$C$11),"ERRORE","OK"))</f>
        <v/>
      </c>
      <c r="AQ43" s="4">
        <f>IF($A43="","",IF(AI43="","OK",IF(AND(ABS(AI43)&gt;Parametri!$C$10,G43=""),"ERRORE","OK")))</f>
        <v/>
      </c>
      <c r="AR43" s="4">
        <f>IF($A43="","",IF(AND(LEN(C43)=16,RIGHT(C43,1)=AJ43),"OK","ERRORE"))</f>
        <v/>
      </c>
      <c r="AS43" s="4">
        <f>IF($A43="","",IF(ISNA(MATCH(A43,'Mese precedente'!$A$5:$A$254,0)),"OK",IF(AND(G43="",OR(INDEX('Mese precedente'!$E$5:$E$254,MATCH(A43,'Mese precedente'!$A$5:$A$254,0))&amp;""&lt;&gt;D43&amp;"",ABS(INDEX('Mese precedente'!$F$5:$F$254,MATCH(A43,'Mese precedente'!$A$5:$A$254,0))-F43)&gt;Parametri!$C$11,ABS(INDEX('Mese precedente'!$G$5:$G$254,MATCH(A43,'Mese precedente'!$A$5:$A$254,0))-L43)&gt;Parametri!$C$11,INDEX('Mese precedente'!$H$5:$H$254,MATCH(A43,'Mese precedente'!$A$5:$A$254,0))&lt;&gt;E43)),"ERRORE","OK")))</f>
        <v/>
      </c>
      <c r="AT43" s="12">
        <f>IF($A43="","",COUNTIF(AK43:AS43,"ERRORE")+COUNTIF(AY43,"ERRORE"))</f>
        <v/>
      </c>
      <c r="AU43" s="15" t="n">
        <v>9</v>
      </c>
      <c r="AV43" s="15" t="n">
        <v>3</v>
      </c>
      <c r="AW43" s="4">
        <f>IF($A43="","",IF(E43&lt;=DATE(YEAR(Parametri!$C$5),1,1),MONTH(Parametri!$C$5),(YEAR(Parametri!$C$5)*12+MONTH(Parametri!$C$5))-(YEAR(E43)*12+MONTH(E43))+IF(DAY(EOMONTH(E43,0))-DAY(E43)+1&gt;=Parametri!$C$14,1,0)))</f>
        <v/>
      </c>
      <c r="AX43" s="4">
        <f>IF($A43="","",IF(E43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43)*12+MONTH(E43))+IF(DAY(EOMONTH(E43,0))-DAY(E43)+1&gt;=Parametri!$C$14,1,0)))</f>
        <v/>
      </c>
      <c r="AY43" s="4">
        <f>IF($A43="","",IF(AND(AU43="",AV43=""),"OK",IF(OR(AU43&lt;&gt;AW43,AV43&lt;&gt;AX43),"ERRORE","OK")))</f>
        <v/>
      </c>
    </row>
    <row r="44">
      <c r="A44" s="15" t="inlineStr">
        <is>
          <t>B040</t>
        </is>
      </c>
      <c r="B44" s="15" t="inlineStr">
        <is>
          <t>B</t>
        </is>
      </c>
      <c r="C44" s="15" t="inlineStr">
        <is>
          <t>CPTFPV79H01Z105O</t>
        </is>
      </c>
      <c r="D44" s="15" t="inlineStr">
        <is>
          <t>4</t>
        </is>
      </c>
      <c r="E44" s="16" t="n">
        <v>44677</v>
      </c>
      <c r="F44" s="17" t="n">
        <v>1</v>
      </c>
      <c r="G44" s="15" t="inlineStr"/>
      <c r="H44" s="15" t="b">
        <v>0</v>
      </c>
      <c r="I44" s="17" t="n">
        <v>1781.68</v>
      </c>
      <c r="J44" s="15" t="n">
        <v>1</v>
      </c>
      <c r="K44" s="17" t="n">
        <v>20.66</v>
      </c>
      <c r="L44" s="17" t="n">
        <v>120</v>
      </c>
      <c r="M44" s="17" t="n">
        <v>0</v>
      </c>
      <c r="N44" s="17" t="n">
        <v>1922.34</v>
      </c>
      <c r="O44" s="17" t="n">
        <v>176.63</v>
      </c>
      <c r="P44" s="17" t="n">
        <v>1745.71</v>
      </c>
      <c r="Q44" s="17" t="n">
        <v>258.43</v>
      </c>
      <c r="R44" s="17" t="n">
        <v>26.19</v>
      </c>
      <c r="S44" s="17" t="n">
        <v>1461.09</v>
      </c>
      <c r="T44" s="17" t="n">
        <v>166.13</v>
      </c>
      <c r="U44" s="18" t="n">
        <v>2.1667</v>
      </c>
      <c r="V44" s="18" t="n">
        <v>1</v>
      </c>
      <c r="W44" s="18" t="n">
        <v>13.9552</v>
      </c>
      <c r="X44" s="19">
        <f>IF($A44="","",ROUND(INDEX(CCNL!$F$5:$F$12,MATCH(D44,CCNL!$A$5:$A$12,0))*F44,2))</f>
        <v/>
      </c>
      <c r="Y44" s="4">
        <f>IF($A44="","",(YEAR(Parametri!$C$5)*12+MONTH(Parametri!$C$5))-(YEAR(E44)*12+MONTH(E44)))</f>
        <v/>
      </c>
      <c r="Z44" s="4">
        <f>IF($A44="","",MIN(Parametri!$C$13,MAX(0,INT((Y44-1)/36))))</f>
        <v/>
      </c>
      <c r="AA44" s="19">
        <f>IF($A44="","",ROUND(INDEX(CCNL!$I$5:$I$12,MATCH(D44,CCNL!$A$5:$A$12,0))*Z44*F44,2))</f>
        <v/>
      </c>
      <c r="AB44" s="19">
        <f>IF($A44="","",ROUND(ROUND(N44,0)*Parametri!$C$6,2))</f>
        <v/>
      </c>
      <c r="AC44" s="19">
        <f>IF($A44="","",ROUND((I44+K44+L44)*Parametri!$C$8/Parametri!$C$7/12,2))</f>
        <v/>
      </c>
      <c r="AD44" s="20">
        <f>IF($A44="","",IFERROR(INDEX('Mese precedente'!$D$5:$D$254,MATCH(A44,'Mese precedente'!$A$5:$A$254,0)),0))</f>
        <v/>
      </c>
      <c r="AE44" s="21">
        <f>IF($A44="","",ROUND(AD44+ROUND(Parametri!$C$9/12,4)-V44,4))</f>
        <v/>
      </c>
      <c r="AF44" s="19">
        <f>IF($A44="","",ROUND(I44+K44+L44+M44,2))</f>
        <v/>
      </c>
      <c r="AG44" s="19">
        <f>IF($A44="","",ROUND(N44-O44-Q44-R44,2))</f>
        <v/>
      </c>
      <c r="AH44" s="22">
        <f>IF($A44="","",IFERROR(INDEX('Mese precedente'!$C$5:$C$254,MATCH(A44,'Mese precedente'!$A$5:$A$254,0)),""))</f>
        <v/>
      </c>
      <c r="AI44" s="23">
        <f>IF($A44="","",IF(AH44="","",S44/AH44-1))</f>
        <v/>
      </c>
      <c r="AJ44" s="4">
        <f>IF($A44="","",CHAR(65+MOD(SUMPRODUCT(SUMIF('Codice fiscale'!$A$5:$A$40,MID(C44,{1,3,5,7,9,11,13,15},1),'Codice fiscale'!$B$5:$B$40))+SUMPRODUCT(SUMIF('Codice fiscale'!$A$5:$A$40,MID(C44,{2,4,6,8,10,12,14},1),'Codice fiscale'!$C$5:$C$40)),26)))</f>
        <v/>
      </c>
      <c r="AK44" s="4">
        <f>IF($A44="","",IF(ABS(I44-X44)&gt;Parametri!$C$11,"ERRORE","OK"))</f>
        <v/>
      </c>
      <c r="AL44" s="4">
        <f>IF($A44="","",IF(ABS(K44-AA44)&gt;Parametri!$C$11,"ERRORE","OK"))</f>
        <v/>
      </c>
      <c r="AM44" s="4">
        <f>IF($A44="","",IF(ABS(O44-AB44)&gt;Parametri!$C$11,"ERRORE","OK"))</f>
        <v/>
      </c>
      <c r="AN44" s="4">
        <f>IF($A44="","",IF(ABS(T44-AC44)&gt;Parametri!$C$11,"ERRORE","OK"))</f>
        <v/>
      </c>
      <c r="AO44" s="4">
        <f>IF($A44="","",IF(ABS(W44-AE44)&gt;Parametri!$C$12,"ERRORE","OK"))</f>
        <v/>
      </c>
      <c r="AP44" s="4">
        <f>IF($A44="","",IF(OR(ABS(N44-AF44)&gt;Parametri!$C$11,ABS(S44-AG44)&gt;Parametri!$C$11),"ERRORE","OK"))</f>
        <v/>
      </c>
      <c r="AQ44" s="4">
        <f>IF($A44="","",IF(AI44="","OK",IF(AND(ABS(AI44)&gt;Parametri!$C$10,G44=""),"ERRORE","OK")))</f>
        <v/>
      </c>
      <c r="AR44" s="4">
        <f>IF($A44="","",IF(AND(LEN(C44)=16,RIGHT(C44,1)=AJ44),"OK","ERRORE"))</f>
        <v/>
      </c>
      <c r="AS44" s="4">
        <f>IF($A44="","",IF(ISNA(MATCH(A44,'Mese precedente'!$A$5:$A$254,0)),"OK",IF(AND(G44="",OR(INDEX('Mese precedente'!$E$5:$E$254,MATCH(A44,'Mese precedente'!$A$5:$A$254,0))&amp;""&lt;&gt;D44&amp;"",ABS(INDEX('Mese precedente'!$F$5:$F$254,MATCH(A44,'Mese precedente'!$A$5:$A$254,0))-F44)&gt;Parametri!$C$11,ABS(INDEX('Mese precedente'!$G$5:$G$254,MATCH(A44,'Mese precedente'!$A$5:$A$254,0))-L44)&gt;Parametri!$C$11,INDEX('Mese precedente'!$H$5:$H$254,MATCH(A44,'Mese precedente'!$A$5:$A$254,0))&lt;&gt;E44)),"ERRORE","OK")))</f>
        <v/>
      </c>
      <c r="AT44" s="12">
        <f>IF($A44="","",COUNTIF(AK44:AS44,"ERRORE")+COUNTIF(AY44,"ERRORE"))</f>
        <v/>
      </c>
      <c r="AU44" s="15" t="n">
        <v>9</v>
      </c>
      <c r="AV44" s="15" t="n">
        <v>9</v>
      </c>
      <c r="AW44" s="4">
        <f>IF($A44="","",IF(E44&lt;=DATE(YEAR(Parametri!$C$5),1,1),MONTH(Parametri!$C$5),(YEAR(Parametri!$C$5)*12+MONTH(Parametri!$C$5))-(YEAR(E44)*12+MONTH(E44))+IF(DAY(EOMONTH(E44,0))-DAY(E44)+1&gt;=Parametri!$C$14,1,0)))</f>
        <v/>
      </c>
      <c r="AX44" s="4">
        <f>IF($A44="","",IF(E44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44)*12+MONTH(E44))+IF(DAY(EOMONTH(E44,0))-DAY(E44)+1&gt;=Parametri!$C$14,1,0)))</f>
        <v/>
      </c>
      <c r="AY44" s="4">
        <f>IF($A44="","",IF(AND(AU44="",AV44=""),"OK",IF(OR(AU44&lt;&gt;AW44,AV44&lt;&gt;AX44),"ERRORE","OK")))</f>
        <v/>
      </c>
    </row>
    <row r="45">
      <c r="A45" s="15" t="inlineStr">
        <is>
          <t>B041</t>
        </is>
      </c>
      <c r="B45" s="15" t="inlineStr">
        <is>
          <t>B</t>
        </is>
      </c>
      <c r="C45" s="15" t="inlineStr">
        <is>
          <t>SRPDCB76M47Z238Z</t>
        </is>
      </c>
      <c r="D45" s="15" t="inlineStr">
        <is>
          <t>2</t>
        </is>
      </c>
      <c r="E45" s="16" t="n">
        <v>38696</v>
      </c>
      <c r="F45" s="17" t="n">
        <v>1</v>
      </c>
      <c r="G45" s="15" t="inlineStr"/>
      <c r="H45" s="15" t="b">
        <v>0</v>
      </c>
      <c r="I45" s="17" t="n">
        <v>2233.58</v>
      </c>
      <c r="J45" s="15" t="n">
        <v>6</v>
      </c>
      <c r="K45" s="17" t="n">
        <v>136.98</v>
      </c>
      <c r="L45" s="17" t="n">
        <v>300</v>
      </c>
      <c r="M45" s="17" t="n">
        <v>0</v>
      </c>
      <c r="N45" s="17" t="n">
        <v>2670.56</v>
      </c>
      <c r="O45" s="17" t="n">
        <v>245.46</v>
      </c>
      <c r="P45" s="17" t="n">
        <v>2425.1</v>
      </c>
      <c r="Q45" s="17" t="n">
        <v>451.04</v>
      </c>
      <c r="R45" s="17" t="n">
        <v>36.38</v>
      </c>
      <c r="S45" s="17" t="n">
        <v>1937.68</v>
      </c>
      <c r="T45" s="17" t="n">
        <v>230.79</v>
      </c>
      <c r="U45" s="18" t="n">
        <v>2.1667</v>
      </c>
      <c r="V45" s="18" t="n">
        <v>1</v>
      </c>
      <c r="W45" s="18" t="n">
        <v>10.3973</v>
      </c>
      <c r="X45" s="19">
        <f>IF($A45="","",ROUND(INDEX(CCNL!$F$5:$F$12,MATCH(D45,CCNL!$A$5:$A$12,0))*F45,2))</f>
        <v/>
      </c>
      <c r="Y45" s="4">
        <f>IF($A45="","",(YEAR(Parametri!$C$5)*12+MONTH(Parametri!$C$5))-(YEAR(E45)*12+MONTH(E45)))</f>
        <v/>
      </c>
      <c r="Z45" s="4">
        <f>IF($A45="","",MIN(Parametri!$C$13,MAX(0,INT((Y45-1)/36))))</f>
        <v/>
      </c>
      <c r="AA45" s="19">
        <f>IF($A45="","",ROUND(INDEX(CCNL!$I$5:$I$12,MATCH(D45,CCNL!$A$5:$A$12,0))*Z45*F45,2))</f>
        <v/>
      </c>
      <c r="AB45" s="19">
        <f>IF($A45="","",ROUND(ROUND(N45,0)*Parametri!$C$6,2))</f>
        <v/>
      </c>
      <c r="AC45" s="19">
        <f>IF($A45="","",ROUND((I45+K45+L45)*Parametri!$C$8/Parametri!$C$7/12,2))</f>
        <v/>
      </c>
      <c r="AD45" s="20">
        <f>IF($A45="","",IFERROR(INDEX('Mese precedente'!$D$5:$D$254,MATCH(A45,'Mese precedente'!$A$5:$A$254,0)),0))</f>
        <v/>
      </c>
      <c r="AE45" s="21">
        <f>IF($A45="","",ROUND(AD45+ROUND(Parametri!$C$9/12,4)-V45,4))</f>
        <v/>
      </c>
      <c r="AF45" s="19">
        <f>IF($A45="","",ROUND(I45+K45+L45+M45,2))</f>
        <v/>
      </c>
      <c r="AG45" s="19">
        <f>IF($A45="","",ROUND(N45-O45-Q45-R45,2))</f>
        <v/>
      </c>
      <c r="AH45" s="22">
        <f>IF($A45="","",IFERROR(INDEX('Mese precedente'!$C$5:$C$254,MATCH(A45,'Mese precedente'!$A$5:$A$254,0)),""))</f>
        <v/>
      </c>
      <c r="AI45" s="23">
        <f>IF($A45="","",IF(AH45="","",S45/AH45-1))</f>
        <v/>
      </c>
      <c r="AJ45" s="4">
        <f>IF($A45="","",CHAR(65+MOD(SUMPRODUCT(SUMIF('Codice fiscale'!$A$5:$A$40,MID(C45,{1,3,5,7,9,11,13,15},1),'Codice fiscale'!$B$5:$B$40))+SUMPRODUCT(SUMIF('Codice fiscale'!$A$5:$A$40,MID(C45,{2,4,6,8,10,12,14},1),'Codice fiscale'!$C$5:$C$40)),26)))</f>
        <v/>
      </c>
      <c r="AK45" s="4">
        <f>IF($A45="","",IF(ABS(I45-X45)&gt;Parametri!$C$11,"ERRORE","OK"))</f>
        <v/>
      </c>
      <c r="AL45" s="4">
        <f>IF($A45="","",IF(ABS(K45-AA45)&gt;Parametri!$C$11,"ERRORE","OK"))</f>
        <v/>
      </c>
      <c r="AM45" s="4">
        <f>IF($A45="","",IF(ABS(O45-AB45)&gt;Parametri!$C$11,"ERRORE","OK"))</f>
        <v/>
      </c>
      <c r="AN45" s="4">
        <f>IF($A45="","",IF(ABS(T45-AC45)&gt;Parametri!$C$11,"ERRORE","OK"))</f>
        <v/>
      </c>
      <c r="AO45" s="4">
        <f>IF($A45="","",IF(ABS(W45-AE45)&gt;Parametri!$C$12,"ERRORE","OK"))</f>
        <v/>
      </c>
      <c r="AP45" s="4">
        <f>IF($A45="","",IF(OR(ABS(N45-AF45)&gt;Parametri!$C$11,ABS(S45-AG45)&gt;Parametri!$C$11),"ERRORE","OK"))</f>
        <v/>
      </c>
      <c r="AQ45" s="4">
        <f>IF($A45="","",IF(AI45="","OK",IF(AND(ABS(AI45)&gt;Parametri!$C$10,G45=""),"ERRORE","OK")))</f>
        <v/>
      </c>
      <c r="AR45" s="4">
        <f>IF($A45="","",IF(AND(LEN(C45)=16,RIGHT(C45,1)=AJ45),"OK","ERRORE"))</f>
        <v/>
      </c>
      <c r="AS45" s="4">
        <f>IF($A45="","",IF(ISNA(MATCH(A45,'Mese precedente'!$A$5:$A$254,0)),"OK",IF(AND(G45="",OR(INDEX('Mese precedente'!$E$5:$E$254,MATCH(A45,'Mese precedente'!$A$5:$A$254,0))&amp;""&lt;&gt;D45&amp;"",ABS(INDEX('Mese precedente'!$F$5:$F$254,MATCH(A45,'Mese precedente'!$A$5:$A$254,0))-F45)&gt;Parametri!$C$11,ABS(INDEX('Mese precedente'!$G$5:$G$254,MATCH(A45,'Mese precedente'!$A$5:$A$254,0))-L45)&gt;Parametri!$C$11,INDEX('Mese precedente'!$H$5:$H$254,MATCH(A45,'Mese precedente'!$A$5:$A$254,0))&lt;&gt;E45)),"ERRORE","OK")))</f>
        <v/>
      </c>
      <c r="AT45" s="12">
        <f>IF($A45="","",COUNTIF(AK45:AS45,"ERRORE")+COUNTIF(AY45,"ERRORE"))</f>
        <v/>
      </c>
      <c r="AU45" s="15" t="n">
        <v>9</v>
      </c>
      <c r="AV45" s="15" t="n">
        <v>3</v>
      </c>
      <c r="AW45" s="4">
        <f>IF($A45="","",IF(E45&lt;=DATE(YEAR(Parametri!$C$5),1,1),MONTH(Parametri!$C$5),(YEAR(Parametri!$C$5)*12+MONTH(Parametri!$C$5))-(YEAR(E45)*12+MONTH(E45))+IF(DAY(EOMONTH(E45,0))-DAY(E45)+1&gt;=Parametri!$C$14,1,0)))</f>
        <v/>
      </c>
      <c r="AX45" s="4">
        <f>IF($A45="","",IF(E45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45)*12+MONTH(E45))+IF(DAY(EOMONTH(E45,0))-DAY(E45)+1&gt;=Parametri!$C$14,1,0)))</f>
        <v/>
      </c>
      <c r="AY45" s="4">
        <f>IF($A45="","",IF(AND(AU45="",AV45=""),"OK",IF(OR(AU45&lt;&gt;AW45,AV45&lt;&gt;AX45),"ERRORE","OK")))</f>
        <v/>
      </c>
    </row>
    <row r="46">
      <c r="A46" s="15" t="inlineStr">
        <is>
          <t>B042</t>
        </is>
      </c>
      <c r="B46" s="15" t="inlineStr">
        <is>
          <t>B</t>
        </is>
      </c>
      <c r="C46" s="15" t="inlineStr">
        <is>
          <t>RNGNLZ97T57Z228L</t>
        </is>
      </c>
      <c r="D46" s="15" t="inlineStr">
        <is>
          <t>5</t>
        </is>
      </c>
      <c r="E46" s="16" t="n">
        <v>43699</v>
      </c>
      <c r="F46" s="17" t="n">
        <v>1</v>
      </c>
      <c r="G46" s="15" t="inlineStr"/>
      <c r="H46" s="15" t="b">
        <v>1</v>
      </c>
      <c r="I46" s="17" t="n">
        <v>1658.01</v>
      </c>
      <c r="J46" s="15" t="n">
        <v>2</v>
      </c>
      <c r="K46" s="17" t="n">
        <v>40.6</v>
      </c>
      <c r="L46" s="17" t="n">
        <v>120</v>
      </c>
      <c r="M46" s="17" t="n">
        <v>0</v>
      </c>
      <c r="N46" s="17" t="n">
        <v>1818.61</v>
      </c>
      <c r="O46" s="17" t="n">
        <v>167.17</v>
      </c>
      <c r="P46" s="17" t="n">
        <v>1651.44</v>
      </c>
      <c r="Q46" s="17" t="n">
        <v>232.97</v>
      </c>
      <c r="R46" s="17" t="n">
        <v>24.77</v>
      </c>
      <c r="S46" s="17" t="n">
        <v>1393.7</v>
      </c>
      <c r="T46" s="17" t="n">
        <v>157.16</v>
      </c>
      <c r="U46" s="18" t="n">
        <v>2.1667</v>
      </c>
      <c r="V46" s="18" t="n">
        <v>0</v>
      </c>
      <c r="W46" s="18" t="n">
        <v>21.2509</v>
      </c>
      <c r="X46" s="19">
        <f>IF($A46="","",ROUND(INDEX(CCNL!$F$5:$F$12,MATCH(D46,CCNL!$A$5:$A$12,0))*F46,2))</f>
        <v/>
      </c>
      <c r="Y46" s="4">
        <f>IF($A46="","",(YEAR(Parametri!$C$5)*12+MONTH(Parametri!$C$5))-(YEAR(E46)*12+MONTH(E46)))</f>
        <v/>
      </c>
      <c r="Z46" s="4">
        <f>IF($A46="","",MIN(Parametri!$C$13,MAX(0,INT((Y46-1)/36))))</f>
        <v/>
      </c>
      <c r="AA46" s="19">
        <f>IF($A46="","",ROUND(INDEX(CCNL!$I$5:$I$12,MATCH(D46,CCNL!$A$5:$A$12,0))*Z46*F46,2))</f>
        <v/>
      </c>
      <c r="AB46" s="19">
        <f>IF($A46="","",ROUND(ROUND(N46,0)*Parametri!$C$6,2))</f>
        <v/>
      </c>
      <c r="AC46" s="19">
        <f>IF($A46="","",ROUND((I46+K46+L46)*Parametri!$C$8/Parametri!$C$7/12,2))</f>
        <v/>
      </c>
      <c r="AD46" s="20">
        <f>IF($A46="","",IFERROR(INDEX('Mese precedente'!$D$5:$D$254,MATCH(A46,'Mese precedente'!$A$5:$A$254,0)),0))</f>
        <v/>
      </c>
      <c r="AE46" s="21">
        <f>IF($A46="","",ROUND(AD46+ROUND(Parametri!$C$9/12,4)-V46,4))</f>
        <v/>
      </c>
      <c r="AF46" s="19">
        <f>IF($A46="","",ROUND(I46+K46+L46+M46,2))</f>
        <v/>
      </c>
      <c r="AG46" s="19">
        <f>IF($A46="","",ROUND(N46-O46-Q46-R46,2))</f>
        <v/>
      </c>
      <c r="AH46" s="22">
        <f>IF($A46="","",IFERROR(INDEX('Mese precedente'!$C$5:$C$254,MATCH(A46,'Mese precedente'!$A$5:$A$254,0)),""))</f>
        <v/>
      </c>
      <c r="AI46" s="23">
        <f>IF($A46="","",IF(AH46="","",S46/AH46-1))</f>
        <v/>
      </c>
      <c r="AJ46" s="4">
        <f>IF($A46="","",CHAR(65+MOD(SUMPRODUCT(SUMIF('Codice fiscale'!$A$5:$A$40,MID(C46,{1,3,5,7,9,11,13,15},1),'Codice fiscale'!$B$5:$B$40))+SUMPRODUCT(SUMIF('Codice fiscale'!$A$5:$A$40,MID(C46,{2,4,6,8,10,12,14},1),'Codice fiscale'!$C$5:$C$40)),26)))</f>
        <v/>
      </c>
      <c r="AK46" s="4">
        <f>IF($A46="","",IF(ABS(I46-X46)&gt;Parametri!$C$11,"ERRORE","OK"))</f>
        <v/>
      </c>
      <c r="AL46" s="4">
        <f>IF($A46="","",IF(ABS(K46-AA46)&gt;Parametri!$C$11,"ERRORE","OK"))</f>
        <v/>
      </c>
      <c r="AM46" s="4">
        <f>IF($A46="","",IF(ABS(O46-AB46)&gt;Parametri!$C$11,"ERRORE","OK"))</f>
        <v/>
      </c>
      <c r="AN46" s="4">
        <f>IF($A46="","",IF(ABS(T46-AC46)&gt;Parametri!$C$11,"ERRORE","OK"))</f>
        <v/>
      </c>
      <c r="AO46" s="4">
        <f>IF($A46="","",IF(ABS(W46-AE46)&gt;Parametri!$C$12,"ERRORE","OK"))</f>
        <v/>
      </c>
      <c r="AP46" s="4">
        <f>IF($A46="","",IF(OR(ABS(N46-AF46)&gt;Parametri!$C$11,ABS(S46-AG46)&gt;Parametri!$C$11),"ERRORE","OK"))</f>
        <v/>
      </c>
      <c r="AQ46" s="4">
        <f>IF($A46="","",IF(AI46="","OK",IF(AND(ABS(AI46)&gt;Parametri!$C$10,G46=""),"ERRORE","OK")))</f>
        <v/>
      </c>
      <c r="AR46" s="4">
        <f>IF($A46="","",IF(AND(LEN(C46)=16,RIGHT(C46,1)=AJ46),"OK","ERRORE"))</f>
        <v/>
      </c>
      <c r="AS46" s="4">
        <f>IF($A46="","",IF(ISNA(MATCH(A46,'Mese precedente'!$A$5:$A$254,0)),"OK",IF(AND(G46="",OR(INDEX('Mese precedente'!$E$5:$E$254,MATCH(A46,'Mese precedente'!$A$5:$A$254,0))&amp;""&lt;&gt;D46&amp;"",ABS(INDEX('Mese precedente'!$F$5:$F$254,MATCH(A46,'Mese precedente'!$A$5:$A$254,0))-F46)&gt;Parametri!$C$11,ABS(INDEX('Mese precedente'!$G$5:$G$254,MATCH(A46,'Mese precedente'!$A$5:$A$254,0))-L46)&gt;Parametri!$C$11,INDEX('Mese precedente'!$H$5:$H$254,MATCH(A46,'Mese precedente'!$A$5:$A$254,0))&lt;&gt;E46)),"ERRORE","OK")))</f>
        <v/>
      </c>
      <c r="AT46" s="12">
        <f>IF($A46="","",COUNTIF(AK46:AS46,"ERRORE")+COUNTIF(AY46,"ERRORE"))</f>
        <v/>
      </c>
      <c r="AU46" s="15" t="n">
        <v>9</v>
      </c>
      <c r="AV46" s="15" t="n">
        <v>3</v>
      </c>
      <c r="AW46" s="4">
        <f>IF($A46="","",IF(E46&lt;=DATE(YEAR(Parametri!$C$5),1,1),MONTH(Parametri!$C$5),(YEAR(Parametri!$C$5)*12+MONTH(Parametri!$C$5))-(YEAR(E46)*12+MONTH(E46))+IF(DAY(EOMONTH(E46,0))-DAY(E46)+1&gt;=Parametri!$C$14,1,0)))</f>
        <v/>
      </c>
      <c r="AX46" s="4">
        <f>IF($A46="","",IF(E46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46)*12+MONTH(E46))+IF(DAY(EOMONTH(E46,0))-DAY(E46)+1&gt;=Parametri!$C$14,1,0)))</f>
        <v/>
      </c>
      <c r="AY46" s="4">
        <f>IF($A46="","",IF(AND(AU46="",AV46=""),"OK",IF(OR(AU46&lt;&gt;AW46,AV46&lt;&gt;AX46),"ERRORE","OK")))</f>
        <v/>
      </c>
    </row>
    <row r="47">
      <c r="A47" s="15" t="inlineStr">
        <is>
          <t>B043</t>
        </is>
      </c>
      <c r="B47" s="15" t="inlineStr">
        <is>
          <t>B</t>
        </is>
      </c>
      <c r="C47" s="15" t="inlineStr">
        <is>
          <t>PZTMGF63M66Z397H</t>
        </is>
      </c>
      <c r="D47" s="15" t="inlineStr">
        <is>
          <t>5</t>
        </is>
      </c>
      <c r="E47" s="16" t="n">
        <v>43247</v>
      </c>
      <c r="F47" s="17" t="n">
        <v>1</v>
      </c>
      <c r="G47" s="15" t="inlineStr"/>
      <c r="H47" s="15" t="b">
        <v>1</v>
      </c>
      <c r="I47" s="17" t="n">
        <v>1658.01</v>
      </c>
      <c r="J47" s="15" t="n">
        <v>2</v>
      </c>
      <c r="K47" s="17" t="n">
        <v>40.6</v>
      </c>
      <c r="L47" s="17" t="n">
        <v>80</v>
      </c>
      <c r="M47" s="17" t="n">
        <v>0</v>
      </c>
      <c r="N47" s="17" t="n">
        <v>1778.61</v>
      </c>
      <c r="O47" s="17" t="n">
        <v>163.49</v>
      </c>
      <c r="P47" s="17" t="n">
        <v>1615.12</v>
      </c>
      <c r="Q47" s="17" t="n">
        <v>223.17</v>
      </c>
      <c r="R47" s="17" t="n">
        <v>24.23</v>
      </c>
      <c r="S47" s="17" t="n">
        <v>1367.72</v>
      </c>
      <c r="T47" s="17" t="n">
        <v>153.71</v>
      </c>
      <c r="U47" s="18" t="n">
        <v>2.1667</v>
      </c>
      <c r="V47" s="18" t="n">
        <v>0</v>
      </c>
      <c r="W47" s="18" t="n">
        <v>22.1302</v>
      </c>
      <c r="X47" s="19">
        <f>IF($A47="","",ROUND(INDEX(CCNL!$F$5:$F$12,MATCH(D47,CCNL!$A$5:$A$12,0))*F47,2))</f>
        <v/>
      </c>
      <c r="Y47" s="4">
        <f>IF($A47="","",(YEAR(Parametri!$C$5)*12+MONTH(Parametri!$C$5))-(YEAR(E47)*12+MONTH(E47)))</f>
        <v/>
      </c>
      <c r="Z47" s="4">
        <f>IF($A47="","",MIN(Parametri!$C$13,MAX(0,INT((Y47-1)/36))))</f>
        <v/>
      </c>
      <c r="AA47" s="19">
        <f>IF($A47="","",ROUND(INDEX(CCNL!$I$5:$I$12,MATCH(D47,CCNL!$A$5:$A$12,0))*Z47*F47,2))</f>
        <v/>
      </c>
      <c r="AB47" s="19">
        <f>IF($A47="","",ROUND(ROUND(N47,0)*Parametri!$C$6,2))</f>
        <v/>
      </c>
      <c r="AC47" s="19">
        <f>IF($A47="","",ROUND((I47+K47+L47)*Parametri!$C$8/Parametri!$C$7/12,2))</f>
        <v/>
      </c>
      <c r="AD47" s="20">
        <f>IF($A47="","",IFERROR(INDEX('Mese precedente'!$D$5:$D$254,MATCH(A47,'Mese precedente'!$A$5:$A$254,0)),0))</f>
        <v/>
      </c>
      <c r="AE47" s="21">
        <f>IF($A47="","",ROUND(AD47+ROUND(Parametri!$C$9/12,4)-V47,4))</f>
        <v/>
      </c>
      <c r="AF47" s="19">
        <f>IF($A47="","",ROUND(I47+K47+L47+M47,2))</f>
        <v/>
      </c>
      <c r="AG47" s="19">
        <f>IF($A47="","",ROUND(N47-O47-Q47-R47,2))</f>
        <v/>
      </c>
      <c r="AH47" s="22">
        <f>IF($A47="","",IFERROR(INDEX('Mese precedente'!$C$5:$C$254,MATCH(A47,'Mese precedente'!$A$5:$A$254,0)),""))</f>
        <v/>
      </c>
      <c r="AI47" s="23">
        <f>IF($A47="","",IF(AH47="","",S47/AH47-1))</f>
        <v/>
      </c>
      <c r="AJ47" s="4">
        <f>IF($A47="","",CHAR(65+MOD(SUMPRODUCT(SUMIF('Codice fiscale'!$A$5:$A$40,MID(C47,{1,3,5,7,9,11,13,15},1),'Codice fiscale'!$B$5:$B$40))+SUMPRODUCT(SUMIF('Codice fiscale'!$A$5:$A$40,MID(C47,{2,4,6,8,10,12,14},1),'Codice fiscale'!$C$5:$C$40)),26)))</f>
        <v/>
      </c>
      <c r="AK47" s="4">
        <f>IF($A47="","",IF(ABS(I47-X47)&gt;Parametri!$C$11,"ERRORE","OK"))</f>
        <v/>
      </c>
      <c r="AL47" s="4">
        <f>IF($A47="","",IF(ABS(K47-AA47)&gt;Parametri!$C$11,"ERRORE","OK"))</f>
        <v/>
      </c>
      <c r="AM47" s="4">
        <f>IF($A47="","",IF(ABS(O47-AB47)&gt;Parametri!$C$11,"ERRORE","OK"))</f>
        <v/>
      </c>
      <c r="AN47" s="4">
        <f>IF($A47="","",IF(ABS(T47-AC47)&gt;Parametri!$C$11,"ERRORE","OK"))</f>
        <v/>
      </c>
      <c r="AO47" s="4">
        <f>IF($A47="","",IF(ABS(W47-AE47)&gt;Parametri!$C$12,"ERRORE","OK"))</f>
        <v/>
      </c>
      <c r="AP47" s="4">
        <f>IF($A47="","",IF(OR(ABS(N47-AF47)&gt;Parametri!$C$11,ABS(S47-AG47)&gt;Parametri!$C$11),"ERRORE","OK"))</f>
        <v/>
      </c>
      <c r="AQ47" s="4">
        <f>IF($A47="","",IF(AI47="","OK",IF(AND(ABS(AI47)&gt;Parametri!$C$10,G47=""),"ERRORE","OK")))</f>
        <v/>
      </c>
      <c r="AR47" s="4">
        <f>IF($A47="","",IF(AND(LEN(C47)=16,RIGHT(C47,1)=AJ47),"OK","ERRORE"))</f>
        <v/>
      </c>
      <c r="AS47" s="4">
        <f>IF($A47="","",IF(ISNA(MATCH(A47,'Mese precedente'!$A$5:$A$254,0)),"OK",IF(AND(G47="",OR(INDEX('Mese precedente'!$E$5:$E$254,MATCH(A47,'Mese precedente'!$A$5:$A$254,0))&amp;""&lt;&gt;D47&amp;"",ABS(INDEX('Mese precedente'!$F$5:$F$254,MATCH(A47,'Mese precedente'!$A$5:$A$254,0))-F47)&gt;Parametri!$C$11,ABS(INDEX('Mese precedente'!$G$5:$G$254,MATCH(A47,'Mese precedente'!$A$5:$A$254,0))-L47)&gt;Parametri!$C$11,INDEX('Mese precedente'!$H$5:$H$254,MATCH(A47,'Mese precedente'!$A$5:$A$254,0))&lt;&gt;E47)),"ERRORE","OK")))</f>
        <v/>
      </c>
      <c r="AT47" s="12">
        <f>IF($A47="","",COUNTIF(AK47:AS47,"ERRORE")+COUNTIF(AY47,"ERRORE"))</f>
        <v/>
      </c>
      <c r="AU47" s="15" t="n">
        <v>9</v>
      </c>
      <c r="AV47" s="15" t="n">
        <v>3</v>
      </c>
      <c r="AW47" s="4">
        <f>IF($A47="","",IF(E47&lt;=DATE(YEAR(Parametri!$C$5),1,1),MONTH(Parametri!$C$5),(YEAR(Parametri!$C$5)*12+MONTH(Parametri!$C$5))-(YEAR(E47)*12+MONTH(E47))+IF(DAY(EOMONTH(E47,0))-DAY(E47)+1&gt;=Parametri!$C$14,1,0)))</f>
        <v/>
      </c>
      <c r="AX47" s="4">
        <f>IF($A47="","",IF(E47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47)*12+MONTH(E47))+IF(DAY(EOMONTH(E47,0))-DAY(E47)+1&gt;=Parametri!$C$14,1,0)))</f>
        <v/>
      </c>
      <c r="AY47" s="4">
        <f>IF($A47="","",IF(AND(AU47="",AV47=""),"OK",IF(OR(AU47&lt;&gt;AW47,AV47&lt;&gt;AX47),"ERRORE","OK")))</f>
        <v/>
      </c>
    </row>
    <row r="48">
      <c r="A48" s="15" t="inlineStr">
        <is>
          <t>B044</t>
        </is>
      </c>
      <c r="B48" s="15" t="inlineStr">
        <is>
          <t>B</t>
        </is>
      </c>
      <c r="C48" s="15" t="inlineStr">
        <is>
          <t>RLNLSL66T64Z284O</t>
        </is>
      </c>
      <c r="D48" s="15" t="inlineStr">
        <is>
          <t>2</t>
        </is>
      </c>
      <c r="E48" s="16" t="n">
        <v>41871</v>
      </c>
      <c r="F48" s="17" t="n">
        <v>1</v>
      </c>
      <c r="G48" s="15" t="inlineStr"/>
      <c r="H48" s="15" t="b">
        <v>1</v>
      </c>
      <c r="I48" s="17" t="n">
        <v>2186.23</v>
      </c>
      <c r="J48" s="15" t="n">
        <v>4</v>
      </c>
      <c r="K48" s="17" t="n">
        <v>91.31999999999999</v>
      </c>
      <c r="L48" s="17" t="n">
        <v>300</v>
      </c>
      <c r="M48" s="17" t="n">
        <v>0</v>
      </c>
      <c r="N48" s="17" t="n">
        <v>2577.55</v>
      </c>
      <c r="O48" s="17" t="n">
        <v>236.92</v>
      </c>
      <c r="P48" s="17" t="n">
        <v>2340.63</v>
      </c>
      <c r="Q48" s="17" t="n">
        <v>419.78</v>
      </c>
      <c r="R48" s="17" t="n">
        <v>35.11</v>
      </c>
      <c r="S48" s="17" t="n">
        <v>1885.74</v>
      </c>
      <c r="T48" s="17" t="n">
        <v>222.75</v>
      </c>
      <c r="U48" s="18" t="n">
        <v>2.1667</v>
      </c>
      <c r="V48" s="18" t="n">
        <v>2</v>
      </c>
      <c r="W48" s="18" t="n">
        <v>4.8125</v>
      </c>
      <c r="X48" s="19">
        <f>IF($A48="","",ROUND(INDEX(CCNL!$F$5:$F$12,MATCH(D48,CCNL!$A$5:$A$12,0))*F48,2))</f>
        <v/>
      </c>
      <c r="Y48" s="4">
        <f>IF($A48="","",(YEAR(Parametri!$C$5)*12+MONTH(Parametri!$C$5))-(YEAR(E48)*12+MONTH(E48)))</f>
        <v/>
      </c>
      <c r="Z48" s="4">
        <f>IF($A48="","",MIN(Parametri!$C$13,MAX(0,INT((Y48-1)/36))))</f>
        <v/>
      </c>
      <c r="AA48" s="19">
        <f>IF($A48="","",ROUND(INDEX(CCNL!$I$5:$I$12,MATCH(D48,CCNL!$A$5:$A$12,0))*Z48*F48,2))</f>
        <v/>
      </c>
      <c r="AB48" s="19">
        <f>IF($A48="","",ROUND(ROUND(N48,0)*Parametri!$C$6,2))</f>
        <v/>
      </c>
      <c r="AC48" s="19">
        <f>IF($A48="","",ROUND((I48+K48+L48)*Parametri!$C$8/Parametri!$C$7/12,2))</f>
        <v/>
      </c>
      <c r="AD48" s="20">
        <f>IF($A48="","",IFERROR(INDEX('Mese precedente'!$D$5:$D$254,MATCH(A48,'Mese precedente'!$A$5:$A$254,0)),0))</f>
        <v/>
      </c>
      <c r="AE48" s="21">
        <f>IF($A48="","",ROUND(AD48+ROUND(Parametri!$C$9/12,4)-V48,4))</f>
        <v/>
      </c>
      <c r="AF48" s="19">
        <f>IF($A48="","",ROUND(I48+K48+L48+M48,2))</f>
        <v/>
      </c>
      <c r="AG48" s="19">
        <f>IF($A48="","",ROUND(N48-O48-Q48-R48,2))</f>
        <v/>
      </c>
      <c r="AH48" s="22">
        <f>IF($A48="","",IFERROR(INDEX('Mese precedente'!$C$5:$C$254,MATCH(A48,'Mese precedente'!$A$5:$A$254,0)),""))</f>
        <v/>
      </c>
      <c r="AI48" s="23">
        <f>IF($A48="","",IF(AH48="","",S48/AH48-1))</f>
        <v/>
      </c>
      <c r="AJ48" s="4">
        <f>IF($A48="","",CHAR(65+MOD(SUMPRODUCT(SUMIF('Codice fiscale'!$A$5:$A$40,MID(C48,{1,3,5,7,9,11,13,15},1),'Codice fiscale'!$B$5:$B$40))+SUMPRODUCT(SUMIF('Codice fiscale'!$A$5:$A$40,MID(C48,{2,4,6,8,10,12,14},1),'Codice fiscale'!$C$5:$C$40)),26)))</f>
        <v/>
      </c>
      <c r="AK48" s="4">
        <f>IF($A48="","",IF(ABS(I48-X48)&gt;Parametri!$C$11,"ERRORE","OK"))</f>
        <v/>
      </c>
      <c r="AL48" s="4">
        <f>IF($A48="","",IF(ABS(K48-AA48)&gt;Parametri!$C$11,"ERRORE","OK"))</f>
        <v/>
      </c>
      <c r="AM48" s="4">
        <f>IF($A48="","",IF(ABS(O48-AB48)&gt;Parametri!$C$11,"ERRORE","OK"))</f>
        <v/>
      </c>
      <c r="AN48" s="4">
        <f>IF($A48="","",IF(ABS(T48-AC48)&gt;Parametri!$C$11,"ERRORE","OK"))</f>
        <v/>
      </c>
      <c r="AO48" s="4">
        <f>IF($A48="","",IF(ABS(W48-AE48)&gt;Parametri!$C$12,"ERRORE","OK"))</f>
        <v/>
      </c>
      <c r="AP48" s="4">
        <f>IF($A48="","",IF(OR(ABS(N48-AF48)&gt;Parametri!$C$11,ABS(S48-AG48)&gt;Parametri!$C$11),"ERRORE","OK"))</f>
        <v/>
      </c>
      <c r="AQ48" s="4">
        <f>IF($A48="","",IF(AI48="","OK",IF(AND(ABS(AI48)&gt;Parametri!$C$10,G48=""),"ERRORE","OK")))</f>
        <v/>
      </c>
      <c r="AR48" s="4">
        <f>IF($A48="","",IF(AND(LEN(C48)=16,RIGHT(C48,1)=AJ48),"OK","ERRORE"))</f>
        <v/>
      </c>
      <c r="AS48" s="4">
        <f>IF($A48="","",IF(ISNA(MATCH(A48,'Mese precedente'!$A$5:$A$254,0)),"OK",IF(AND(G48="",OR(INDEX('Mese precedente'!$E$5:$E$254,MATCH(A48,'Mese precedente'!$A$5:$A$254,0))&amp;""&lt;&gt;D48&amp;"",ABS(INDEX('Mese precedente'!$F$5:$F$254,MATCH(A48,'Mese precedente'!$A$5:$A$254,0))-F48)&gt;Parametri!$C$11,ABS(INDEX('Mese precedente'!$G$5:$G$254,MATCH(A48,'Mese precedente'!$A$5:$A$254,0))-L48)&gt;Parametri!$C$11,INDEX('Mese precedente'!$H$5:$H$254,MATCH(A48,'Mese precedente'!$A$5:$A$254,0))&lt;&gt;E48)),"ERRORE","OK")))</f>
        <v/>
      </c>
      <c r="AT48" s="12">
        <f>IF($A48="","",COUNTIF(AK48:AS48,"ERRORE")+COUNTIF(AY48,"ERRORE"))</f>
        <v/>
      </c>
      <c r="AU48" s="15" t="n">
        <v>9</v>
      </c>
      <c r="AV48" s="15" t="n">
        <v>3</v>
      </c>
      <c r="AW48" s="4">
        <f>IF($A48="","",IF(E48&lt;=DATE(YEAR(Parametri!$C$5),1,1),MONTH(Parametri!$C$5),(YEAR(Parametri!$C$5)*12+MONTH(Parametri!$C$5))-(YEAR(E48)*12+MONTH(E48))+IF(DAY(EOMONTH(E48,0))-DAY(E48)+1&gt;=Parametri!$C$14,1,0)))</f>
        <v/>
      </c>
      <c r="AX48" s="4">
        <f>IF($A48="","",IF(E48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48)*12+MONTH(E48))+IF(DAY(EOMONTH(E48,0))-DAY(E48)+1&gt;=Parametri!$C$14,1,0)))</f>
        <v/>
      </c>
      <c r="AY48" s="4">
        <f>IF($A48="","",IF(AND(AU48="",AV48=""),"OK",IF(OR(AU48&lt;&gt;AW48,AV48&lt;&gt;AX48),"ERRORE","OK")))</f>
        <v/>
      </c>
    </row>
    <row r="49">
      <c r="A49" s="15" t="inlineStr">
        <is>
          <t>B045</t>
        </is>
      </c>
      <c r="B49" s="15" t="inlineStr">
        <is>
          <t>B</t>
        </is>
      </c>
      <c r="C49" s="15" t="inlineStr">
        <is>
          <t>NFFMPZ73E28Z369F</t>
        </is>
      </c>
      <c r="D49" s="15" t="inlineStr">
        <is>
          <t>6</t>
        </is>
      </c>
      <c r="E49" s="16" t="n">
        <v>43773</v>
      </c>
      <c r="F49" s="17" t="n">
        <v>0.5</v>
      </c>
      <c r="G49" s="15" t="inlineStr"/>
      <c r="H49" s="15" t="b">
        <v>1</v>
      </c>
      <c r="I49" s="17" t="n">
        <v>769.85</v>
      </c>
      <c r="J49" s="15" t="n">
        <v>2</v>
      </c>
      <c r="K49" s="17" t="n">
        <v>19.73</v>
      </c>
      <c r="L49" s="17" t="n">
        <v>0</v>
      </c>
      <c r="M49" s="17" t="n">
        <v>0</v>
      </c>
      <c r="N49" s="17" t="n">
        <v>789.58</v>
      </c>
      <c r="O49" s="17" t="n">
        <v>72.59999999999999</v>
      </c>
      <c r="P49" s="17" t="n">
        <v>716.98</v>
      </c>
      <c r="Q49" s="17" t="n">
        <v>1.99</v>
      </c>
      <c r="R49" s="17" t="n">
        <v>10.75</v>
      </c>
      <c r="S49" s="17" t="n">
        <v>704.24</v>
      </c>
      <c r="T49" s="17" t="n">
        <v>68.23999999999999</v>
      </c>
      <c r="U49" s="18" t="n">
        <v>2.1667</v>
      </c>
      <c r="V49" s="18" t="n">
        <v>1</v>
      </c>
      <c r="W49" s="18" t="n">
        <v>14.7283</v>
      </c>
      <c r="X49" s="19">
        <f>IF($A49="","",ROUND(INDEX(CCNL!$F$5:$F$12,MATCH(D49,CCNL!$A$5:$A$12,0))*F49,2))</f>
        <v/>
      </c>
      <c r="Y49" s="4">
        <f>IF($A49="","",(YEAR(Parametri!$C$5)*12+MONTH(Parametri!$C$5))-(YEAR(E49)*12+MONTH(E49)))</f>
        <v/>
      </c>
      <c r="Z49" s="4">
        <f>IF($A49="","",MIN(Parametri!$C$13,MAX(0,INT((Y49-1)/36))))</f>
        <v/>
      </c>
      <c r="AA49" s="19">
        <f>IF($A49="","",ROUND(INDEX(CCNL!$I$5:$I$12,MATCH(D49,CCNL!$A$5:$A$12,0))*Z49*F49,2))</f>
        <v/>
      </c>
      <c r="AB49" s="19">
        <f>IF($A49="","",ROUND(ROUND(N49,0)*Parametri!$C$6,2))</f>
        <v/>
      </c>
      <c r="AC49" s="19">
        <f>IF($A49="","",ROUND((I49+K49+L49)*Parametri!$C$8/Parametri!$C$7/12,2))</f>
        <v/>
      </c>
      <c r="AD49" s="20">
        <f>IF($A49="","",IFERROR(INDEX('Mese precedente'!$D$5:$D$254,MATCH(A49,'Mese precedente'!$A$5:$A$254,0)),0))</f>
        <v/>
      </c>
      <c r="AE49" s="21">
        <f>IF($A49="","",ROUND(AD49+ROUND(Parametri!$C$9/12,4)-V49,4))</f>
        <v/>
      </c>
      <c r="AF49" s="19">
        <f>IF($A49="","",ROUND(I49+K49+L49+M49,2))</f>
        <v/>
      </c>
      <c r="AG49" s="19">
        <f>IF($A49="","",ROUND(N49-O49-Q49-R49,2))</f>
        <v/>
      </c>
      <c r="AH49" s="22">
        <f>IF($A49="","",IFERROR(INDEX('Mese precedente'!$C$5:$C$254,MATCH(A49,'Mese precedente'!$A$5:$A$254,0)),""))</f>
        <v/>
      </c>
      <c r="AI49" s="23">
        <f>IF($A49="","",IF(AH49="","",S49/AH49-1))</f>
        <v/>
      </c>
      <c r="AJ49" s="4">
        <f>IF($A49="","",CHAR(65+MOD(SUMPRODUCT(SUMIF('Codice fiscale'!$A$5:$A$40,MID(C49,{1,3,5,7,9,11,13,15},1),'Codice fiscale'!$B$5:$B$40))+SUMPRODUCT(SUMIF('Codice fiscale'!$A$5:$A$40,MID(C49,{2,4,6,8,10,12,14},1),'Codice fiscale'!$C$5:$C$40)),26)))</f>
        <v/>
      </c>
      <c r="AK49" s="4">
        <f>IF($A49="","",IF(ABS(I49-X49)&gt;Parametri!$C$11,"ERRORE","OK"))</f>
        <v/>
      </c>
      <c r="AL49" s="4">
        <f>IF($A49="","",IF(ABS(K49-AA49)&gt;Parametri!$C$11,"ERRORE","OK"))</f>
        <v/>
      </c>
      <c r="AM49" s="4">
        <f>IF($A49="","",IF(ABS(O49-AB49)&gt;Parametri!$C$11,"ERRORE","OK"))</f>
        <v/>
      </c>
      <c r="AN49" s="4">
        <f>IF($A49="","",IF(ABS(T49-AC49)&gt;Parametri!$C$11,"ERRORE","OK"))</f>
        <v/>
      </c>
      <c r="AO49" s="4">
        <f>IF($A49="","",IF(ABS(W49-AE49)&gt;Parametri!$C$12,"ERRORE","OK"))</f>
        <v/>
      </c>
      <c r="AP49" s="4">
        <f>IF($A49="","",IF(OR(ABS(N49-AF49)&gt;Parametri!$C$11,ABS(S49-AG49)&gt;Parametri!$C$11),"ERRORE","OK"))</f>
        <v/>
      </c>
      <c r="AQ49" s="4">
        <f>IF($A49="","",IF(AI49="","OK",IF(AND(ABS(AI49)&gt;Parametri!$C$10,G49=""),"ERRORE","OK")))</f>
        <v/>
      </c>
      <c r="AR49" s="4">
        <f>IF($A49="","",IF(AND(LEN(C49)=16,RIGHT(C49,1)=AJ49),"OK","ERRORE"))</f>
        <v/>
      </c>
      <c r="AS49" s="4">
        <f>IF($A49="","",IF(ISNA(MATCH(A49,'Mese precedente'!$A$5:$A$254,0)),"OK",IF(AND(G49="",OR(INDEX('Mese precedente'!$E$5:$E$254,MATCH(A49,'Mese precedente'!$A$5:$A$254,0))&amp;""&lt;&gt;D49&amp;"",ABS(INDEX('Mese precedente'!$F$5:$F$254,MATCH(A49,'Mese precedente'!$A$5:$A$254,0))-F49)&gt;Parametri!$C$11,ABS(INDEX('Mese precedente'!$G$5:$G$254,MATCH(A49,'Mese precedente'!$A$5:$A$254,0))-L49)&gt;Parametri!$C$11,INDEX('Mese precedente'!$H$5:$H$254,MATCH(A49,'Mese precedente'!$A$5:$A$254,0))&lt;&gt;E49)),"ERRORE","OK")))</f>
        <v/>
      </c>
      <c r="AT49" s="12">
        <f>IF($A49="","",COUNTIF(AK49:AS49,"ERRORE")+COUNTIF(AY49,"ERRORE"))</f>
        <v/>
      </c>
      <c r="AU49" s="15" t="n">
        <v>9</v>
      </c>
      <c r="AV49" s="15" t="n">
        <v>3</v>
      </c>
      <c r="AW49" s="4">
        <f>IF($A49="","",IF(E49&lt;=DATE(YEAR(Parametri!$C$5),1,1),MONTH(Parametri!$C$5),(YEAR(Parametri!$C$5)*12+MONTH(Parametri!$C$5))-(YEAR(E49)*12+MONTH(E49))+IF(DAY(EOMONTH(E49,0))-DAY(E49)+1&gt;=Parametri!$C$14,1,0)))</f>
        <v/>
      </c>
      <c r="AX49" s="4">
        <f>IF($A49="","",IF(E49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49)*12+MONTH(E49))+IF(DAY(EOMONTH(E49,0))-DAY(E49)+1&gt;=Parametri!$C$14,1,0)))</f>
        <v/>
      </c>
      <c r="AY49" s="4">
        <f>IF($A49="","",IF(AND(AU49="",AV49=""),"OK",IF(OR(AU49&lt;&gt;AW49,AV49&lt;&gt;AX49),"ERRORE","OK")))</f>
        <v/>
      </c>
    </row>
    <row r="50">
      <c r="A50" s="15" t="inlineStr">
        <is>
          <t>B046</t>
        </is>
      </c>
      <c r="B50" s="15" t="inlineStr">
        <is>
          <t>B</t>
        </is>
      </c>
      <c r="C50" s="15" t="inlineStr">
        <is>
          <t>PRTPFD79T56Z382O</t>
        </is>
      </c>
      <c r="D50" s="15" t="inlineStr">
        <is>
          <t>6</t>
        </is>
      </c>
      <c r="E50" s="16" t="n">
        <v>37521</v>
      </c>
      <c r="F50" s="17" t="n">
        <v>1</v>
      </c>
      <c r="G50" s="15" t="inlineStr"/>
      <c r="H50" s="15" t="b">
        <v>0</v>
      </c>
      <c r="I50" s="17" t="n">
        <v>1539.7</v>
      </c>
      <c r="J50" s="15" t="n">
        <v>7</v>
      </c>
      <c r="K50" s="17" t="n">
        <v>138.11</v>
      </c>
      <c r="L50" s="17" t="n">
        <v>150</v>
      </c>
      <c r="M50" s="17" t="n">
        <v>0</v>
      </c>
      <c r="N50" s="17" t="n">
        <v>1827.81</v>
      </c>
      <c r="O50" s="17" t="n">
        <v>167.99</v>
      </c>
      <c r="P50" s="17" t="n">
        <v>1659.82</v>
      </c>
      <c r="Q50" s="17" t="n">
        <v>235.23</v>
      </c>
      <c r="R50" s="17" t="n">
        <v>24.9</v>
      </c>
      <c r="S50" s="17" t="n">
        <v>1399.69</v>
      </c>
      <c r="T50" s="17" t="n">
        <v>157.96</v>
      </c>
      <c r="U50" s="18" t="n">
        <v>2.1667</v>
      </c>
      <c r="V50" s="18" t="n">
        <v>1</v>
      </c>
      <c r="W50" s="18" t="n">
        <v>22.3351</v>
      </c>
      <c r="X50" s="19">
        <f>IF($A50="","",ROUND(INDEX(CCNL!$F$5:$F$12,MATCH(D50,CCNL!$A$5:$A$12,0))*F50,2))</f>
        <v/>
      </c>
      <c r="Y50" s="4">
        <f>IF($A50="","",(YEAR(Parametri!$C$5)*12+MONTH(Parametri!$C$5))-(YEAR(E50)*12+MONTH(E50)))</f>
        <v/>
      </c>
      <c r="Z50" s="4">
        <f>IF($A50="","",MIN(Parametri!$C$13,MAX(0,INT((Y50-1)/36))))</f>
        <v/>
      </c>
      <c r="AA50" s="19">
        <f>IF($A50="","",ROUND(INDEX(CCNL!$I$5:$I$12,MATCH(D50,CCNL!$A$5:$A$12,0))*Z50*F50,2))</f>
        <v/>
      </c>
      <c r="AB50" s="19">
        <f>IF($A50="","",ROUND(ROUND(N50,0)*Parametri!$C$6,2))</f>
        <v/>
      </c>
      <c r="AC50" s="19">
        <f>IF($A50="","",ROUND((I50+K50+L50)*Parametri!$C$8/Parametri!$C$7/12,2))</f>
        <v/>
      </c>
      <c r="AD50" s="20">
        <f>IF($A50="","",IFERROR(INDEX('Mese precedente'!$D$5:$D$254,MATCH(A50,'Mese precedente'!$A$5:$A$254,0)),0))</f>
        <v/>
      </c>
      <c r="AE50" s="21">
        <f>IF($A50="","",ROUND(AD50+ROUND(Parametri!$C$9/12,4)-V50,4))</f>
        <v/>
      </c>
      <c r="AF50" s="19">
        <f>IF($A50="","",ROUND(I50+K50+L50+M50,2))</f>
        <v/>
      </c>
      <c r="AG50" s="19">
        <f>IF($A50="","",ROUND(N50-O50-Q50-R50,2))</f>
        <v/>
      </c>
      <c r="AH50" s="22">
        <f>IF($A50="","",IFERROR(INDEX('Mese precedente'!$C$5:$C$254,MATCH(A50,'Mese precedente'!$A$5:$A$254,0)),""))</f>
        <v/>
      </c>
      <c r="AI50" s="23">
        <f>IF($A50="","",IF(AH50="","",S50/AH50-1))</f>
        <v/>
      </c>
      <c r="AJ50" s="4">
        <f>IF($A50="","",CHAR(65+MOD(SUMPRODUCT(SUMIF('Codice fiscale'!$A$5:$A$40,MID(C50,{1,3,5,7,9,11,13,15},1),'Codice fiscale'!$B$5:$B$40))+SUMPRODUCT(SUMIF('Codice fiscale'!$A$5:$A$40,MID(C50,{2,4,6,8,10,12,14},1),'Codice fiscale'!$C$5:$C$40)),26)))</f>
        <v/>
      </c>
      <c r="AK50" s="4">
        <f>IF($A50="","",IF(ABS(I50-X50)&gt;Parametri!$C$11,"ERRORE","OK"))</f>
        <v/>
      </c>
      <c r="AL50" s="4">
        <f>IF($A50="","",IF(ABS(K50-AA50)&gt;Parametri!$C$11,"ERRORE","OK"))</f>
        <v/>
      </c>
      <c r="AM50" s="4">
        <f>IF($A50="","",IF(ABS(O50-AB50)&gt;Parametri!$C$11,"ERRORE","OK"))</f>
        <v/>
      </c>
      <c r="AN50" s="4">
        <f>IF($A50="","",IF(ABS(T50-AC50)&gt;Parametri!$C$11,"ERRORE","OK"))</f>
        <v/>
      </c>
      <c r="AO50" s="4">
        <f>IF($A50="","",IF(ABS(W50-AE50)&gt;Parametri!$C$12,"ERRORE","OK"))</f>
        <v/>
      </c>
      <c r="AP50" s="4">
        <f>IF($A50="","",IF(OR(ABS(N50-AF50)&gt;Parametri!$C$11,ABS(S50-AG50)&gt;Parametri!$C$11),"ERRORE","OK"))</f>
        <v/>
      </c>
      <c r="AQ50" s="4">
        <f>IF($A50="","",IF(AI50="","OK",IF(AND(ABS(AI50)&gt;Parametri!$C$10,G50=""),"ERRORE","OK")))</f>
        <v/>
      </c>
      <c r="AR50" s="4">
        <f>IF($A50="","",IF(AND(LEN(C50)=16,RIGHT(C50,1)=AJ50),"OK","ERRORE"))</f>
        <v/>
      </c>
      <c r="AS50" s="4">
        <f>IF($A50="","",IF(ISNA(MATCH(A50,'Mese precedente'!$A$5:$A$254,0)),"OK",IF(AND(G50="",OR(INDEX('Mese precedente'!$E$5:$E$254,MATCH(A50,'Mese precedente'!$A$5:$A$254,0))&amp;""&lt;&gt;D50&amp;"",ABS(INDEX('Mese precedente'!$F$5:$F$254,MATCH(A50,'Mese precedente'!$A$5:$A$254,0))-F50)&gt;Parametri!$C$11,ABS(INDEX('Mese precedente'!$G$5:$G$254,MATCH(A50,'Mese precedente'!$A$5:$A$254,0))-L50)&gt;Parametri!$C$11,INDEX('Mese precedente'!$H$5:$H$254,MATCH(A50,'Mese precedente'!$A$5:$A$254,0))&lt;&gt;E50)),"ERRORE","OK")))</f>
        <v/>
      </c>
      <c r="AT50" s="12">
        <f>IF($A50="","",COUNTIF(AK50:AS50,"ERRORE")+COUNTIF(AY50,"ERRORE"))</f>
        <v/>
      </c>
      <c r="AU50" s="15" t="n">
        <v>9</v>
      </c>
      <c r="AV50" s="15" t="n">
        <v>3</v>
      </c>
      <c r="AW50" s="4">
        <f>IF($A50="","",IF(E50&lt;=DATE(YEAR(Parametri!$C$5),1,1),MONTH(Parametri!$C$5),(YEAR(Parametri!$C$5)*12+MONTH(Parametri!$C$5))-(YEAR(E50)*12+MONTH(E50))+IF(DAY(EOMONTH(E50,0))-DAY(E50)+1&gt;=Parametri!$C$14,1,0)))</f>
        <v/>
      </c>
      <c r="AX50" s="4">
        <f>IF($A50="","",IF(E50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50)*12+MONTH(E50))+IF(DAY(EOMONTH(E50,0))-DAY(E50)+1&gt;=Parametri!$C$14,1,0)))</f>
        <v/>
      </c>
      <c r="AY50" s="4">
        <f>IF($A50="","",IF(AND(AU50="",AV50=""),"OK",IF(OR(AU50&lt;&gt;AW50,AV50&lt;&gt;AX50),"ERRORE","OK")))</f>
        <v/>
      </c>
    </row>
    <row r="51">
      <c r="A51" s="15" t="inlineStr">
        <is>
          <t>B047</t>
        </is>
      </c>
      <c r="B51" s="15" t="inlineStr">
        <is>
          <t>B</t>
        </is>
      </c>
      <c r="C51" s="15" t="inlineStr">
        <is>
          <t>ZDDGPT71C66Z282S</t>
        </is>
      </c>
      <c r="D51" s="15" t="inlineStr">
        <is>
          <t>1</t>
        </is>
      </c>
      <c r="E51" s="16" t="n">
        <v>45162</v>
      </c>
      <c r="F51" s="17" t="n">
        <v>1</v>
      </c>
      <c r="G51" s="15" t="inlineStr"/>
      <c r="H51" s="15" t="b">
        <v>1</v>
      </c>
      <c r="I51" s="17" t="n">
        <v>2504.06</v>
      </c>
      <c r="J51" s="15" t="n">
        <v>0</v>
      </c>
      <c r="K51" s="17" t="n">
        <v>0</v>
      </c>
      <c r="L51" s="17" t="n">
        <v>80</v>
      </c>
      <c r="M51" s="17" t="n">
        <v>0</v>
      </c>
      <c r="N51" s="17" t="n">
        <v>2584.06</v>
      </c>
      <c r="O51" s="17" t="n">
        <v>237.47</v>
      </c>
      <c r="P51" s="17" t="n">
        <v>2346.59</v>
      </c>
      <c r="Q51" s="17" t="n">
        <v>421.99</v>
      </c>
      <c r="R51" s="17" t="n">
        <v>35.2</v>
      </c>
      <c r="S51" s="17" t="n">
        <v>1889.4</v>
      </c>
      <c r="T51" s="17" t="n">
        <v>223.31</v>
      </c>
      <c r="U51" s="18" t="n">
        <v>2.1667</v>
      </c>
      <c r="V51" s="18" t="n">
        <v>2</v>
      </c>
      <c r="W51" s="18" t="n">
        <v>5.4359</v>
      </c>
      <c r="X51" s="19">
        <f>IF($A51="","",ROUND(INDEX(CCNL!$F$5:$F$12,MATCH(D51,CCNL!$A$5:$A$12,0))*F51,2))</f>
        <v/>
      </c>
      <c r="Y51" s="4">
        <f>IF($A51="","",(YEAR(Parametri!$C$5)*12+MONTH(Parametri!$C$5))-(YEAR(E51)*12+MONTH(E51)))</f>
        <v/>
      </c>
      <c r="Z51" s="4">
        <f>IF($A51="","",MIN(Parametri!$C$13,MAX(0,INT((Y51-1)/36))))</f>
        <v/>
      </c>
      <c r="AA51" s="19">
        <f>IF($A51="","",ROUND(INDEX(CCNL!$I$5:$I$12,MATCH(D51,CCNL!$A$5:$A$12,0))*Z51*F51,2))</f>
        <v/>
      </c>
      <c r="AB51" s="19">
        <f>IF($A51="","",ROUND(ROUND(N51,0)*Parametri!$C$6,2))</f>
        <v/>
      </c>
      <c r="AC51" s="19">
        <f>IF($A51="","",ROUND((I51+K51+L51)*Parametri!$C$8/Parametri!$C$7/12,2))</f>
        <v/>
      </c>
      <c r="AD51" s="20">
        <f>IF($A51="","",IFERROR(INDEX('Mese precedente'!$D$5:$D$254,MATCH(A51,'Mese precedente'!$A$5:$A$254,0)),0))</f>
        <v/>
      </c>
      <c r="AE51" s="21">
        <f>IF($A51="","",ROUND(AD51+ROUND(Parametri!$C$9/12,4)-V51,4))</f>
        <v/>
      </c>
      <c r="AF51" s="19">
        <f>IF($A51="","",ROUND(I51+K51+L51+M51,2))</f>
        <v/>
      </c>
      <c r="AG51" s="19">
        <f>IF($A51="","",ROUND(N51-O51-Q51-R51,2))</f>
        <v/>
      </c>
      <c r="AH51" s="22">
        <f>IF($A51="","",IFERROR(INDEX('Mese precedente'!$C$5:$C$254,MATCH(A51,'Mese precedente'!$A$5:$A$254,0)),""))</f>
        <v/>
      </c>
      <c r="AI51" s="23">
        <f>IF($A51="","",IF(AH51="","",S51/AH51-1))</f>
        <v/>
      </c>
      <c r="AJ51" s="4">
        <f>IF($A51="","",CHAR(65+MOD(SUMPRODUCT(SUMIF('Codice fiscale'!$A$5:$A$40,MID(C51,{1,3,5,7,9,11,13,15},1),'Codice fiscale'!$B$5:$B$40))+SUMPRODUCT(SUMIF('Codice fiscale'!$A$5:$A$40,MID(C51,{2,4,6,8,10,12,14},1),'Codice fiscale'!$C$5:$C$40)),26)))</f>
        <v/>
      </c>
      <c r="AK51" s="4">
        <f>IF($A51="","",IF(ABS(I51-X51)&gt;Parametri!$C$11,"ERRORE","OK"))</f>
        <v/>
      </c>
      <c r="AL51" s="4">
        <f>IF($A51="","",IF(ABS(K51-AA51)&gt;Parametri!$C$11,"ERRORE","OK"))</f>
        <v/>
      </c>
      <c r="AM51" s="4">
        <f>IF($A51="","",IF(ABS(O51-AB51)&gt;Parametri!$C$11,"ERRORE","OK"))</f>
        <v/>
      </c>
      <c r="AN51" s="4">
        <f>IF($A51="","",IF(ABS(T51-AC51)&gt;Parametri!$C$11,"ERRORE","OK"))</f>
        <v/>
      </c>
      <c r="AO51" s="4">
        <f>IF($A51="","",IF(ABS(W51-AE51)&gt;Parametri!$C$12,"ERRORE","OK"))</f>
        <v/>
      </c>
      <c r="AP51" s="4">
        <f>IF($A51="","",IF(OR(ABS(N51-AF51)&gt;Parametri!$C$11,ABS(S51-AG51)&gt;Parametri!$C$11),"ERRORE","OK"))</f>
        <v/>
      </c>
      <c r="AQ51" s="4">
        <f>IF($A51="","",IF(AI51="","OK",IF(AND(ABS(AI51)&gt;Parametri!$C$10,G51=""),"ERRORE","OK")))</f>
        <v/>
      </c>
      <c r="AR51" s="4">
        <f>IF($A51="","",IF(AND(LEN(C51)=16,RIGHT(C51,1)=AJ51),"OK","ERRORE"))</f>
        <v/>
      </c>
      <c r="AS51" s="4">
        <f>IF($A51="","",IF(ISNA(MATCH(A51,'Mese precedente'!$A$5:$A$254,0)),"OK",IF(AND(G51="",OR(INDEX('Mese precedente'!$E$5:$E$254,MATCH(A51,'Mese precedente'!$A$5:$A$254,0))&amp;""&lt;&gt;D51&amp;"",ABS(INDEX('Mese precedente'!$F$5:$F$254,MATCH(A51,'Mese precedente'!$A$5:$A$254,0))-F51)&gt;Parametri!$C$11,ABS(INDEX('Mese precedente'!$G$5:$G$254,MATCH(A51,'Mese precedente'!$A$5:$A$254,0))-L51)&gt;Parametri!$C$11,INDEX('Mese precedente'!$H$5:$H$254,MATCH(A51,'Mese precedente'!$A$5:$A$254,0))&lt;&gt;E51)),"ERRORE","OK")))</f>
        <v/>
      </c>
      <c r="AT51" s="12">
        <f>IF($A51="","",COUNTIF(AK51:AS51,"ERRORE")+COUNTIF(AY51,"ERRORE"))</f>
        <v/>
      </c>
      <c r="AU51" s="15" t="n">
        <v>9</v>
      </c>
      <c r="AV51" s="15" t="n">
        <v>3</v>
      </c>
      <c r="AW51" s="4">
        <f>IF($A51="","",IF(E51&lt;=DATE(YEAR(Parametri!$C$5),1,1),MONTH(Parametri!$C$5),(YEAR(Parametri!$C$5)*12+MONTH(Parametri!$C$5))-(YEAR(E51)*12+MONTH(E51))+IF(DAY(EOMONTH(E51,0))-DAY(E51)+1&gt;=Parametri!$C$14,1,0)))</f>
        <v/>
      </c>
      <c r="AX51" s="4">
        <f>IF($A51="","",IF(E51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51)*12+MONTH(E51))+IF(DAY(EOMONTH(E51,0))-DAY(E51)+1&gt;=Parametri!$C$14,1,0)))</f>
        <v/>
      </c>
      <c r="AY51" s="4">
        <f>IF($A51="","",IF(AND(AU51="",AV51=""),"OK",IF(OR(AU51&lt;&gt;AW51,AV51&lt;&gt;AX51),"ERRORE","OK")))</f>
        <v/>
      </c>
    </row>
    <row r="52">
      <c r="A52" s="15" t="inlineStr">
        <is>
          <t>B048</t>
        </is>
      </c>
      <c r="B52" s="15" t="inlineStr">
        <is>
          <t>B</t>
        </is>
      </c>
      <c r="C52" s="15" t="inlineStr">
        <is>
          <t>GFPLPC65C62Z338Z</t>
        </is>
      </c>
      <c r="D52" s="15" t="inlineStr">
        <is>
          <t>4</t>
        </is>
      </c>
      <c r="E52" s="16" t="n">
        <v>38189</v>
      </c>
      <c r="F52" s="17" t="n">
        <v>0.5</v>
      </c>
      <c r="G52" s="15" t="inlineStr"/>
      <c r="H52" s="15" t="b">
        <v>1</v>
      </c>
      <c r="I52" s="17" t="n">
        <v>890.84</v>
      </c>
      <c r="J52" s="15" t="n">
        <v>7</v>
      </c>
      <c r="K52" s="17" t="n">
        <v>72.31</v>
      </c>
      <c r="L52" s="17" t="n">
        <v>0</v>
      </c>
      <c r="M52" s="17" t="n">
        <v>0</v>
      </c>
      <c r="N52" s="17" t="n">
        <v>963.15</v>
      </c>
      <c r="O52" s="17" t="n">
        <v>88.5</v>
      </c>
      <c r="P52" s="17" t="n">
        <v>874.65</v>
      </c>
      <c r="Q52" s="17" t="n">
        <v>38.25</v>
      </c>
      <c r="R52" s="17" t="n">
        <v>13.12</v>
      </c>
      <c r="S52" s="17" t="n">
        <v>823.28</v>
      </c>
      <c r="T52" s="17" t="n">
        <v>83.23999999999999</v>
      </c>
      <c r="U52" s="18" t="n">
        <v>2.1667</v>
      </c>
      <c r="V52" s="18" t="n">
        <v>0</v>
      </c>
      <c r="W52" s="18" t="n">
        <v>23.314</v>
      </c>
      <c r="X52" s="19">
        <f>IF($A52="","",ROUND(INDEX(CCNL!$F$5:$F$12,MATCH(D52,CCNL!$A$5:$A$12,0))*F52,2))</f>
        <v/>
      </c>
      <c r="Y52" s="4">
        <f>IF($A52="","",(YEAR(Parametri!$C$5)*12+MONTH(Parametri!$C$5))-(YEAR(E52)*12+MONTH(E52)))</f>
        <v/>
      </c>
      <c r="Z52" s="4">
        <f>IF($A52="","",MIN(Parametri!$C$13,MAX(0,INT((Y52-1)/36))))</f>
        <v/>
      </c>
      <c r="AA52" s="19">
        <f>IF($A52="","",ROUND(INDEX(CCNL!$I$5:$I$12,MATCH(D52,CCNL!$A$5:$A$12,0))*Z52*F52,2))</f>
        <v/>
      </c>
      <c r="AB52" s="19">
        <f>IF($A52="","",ROUND(ROUND(N52,0)*Parametri!$C$6,2))</f>
        <v/>
      </c>
      <c r="AC52" s="19">
        <f>IF($A52="","",ROUND((I52+K52+L52)*Parametri!$C$8/Parametri!$C$7/12,2))</f>
        <v/>
      </c>
      <c r="AD52" s="20">
        <f>IF($A52="","",IFERROR(INDEX('Mese precedente'!$D$5:$D$254,MATCH(A52,'Mese precedente'!$A$5:$A$254,0)),0))</f>
        <v/>
      </c>
      <c r="AE52" s="21">
        <f>IF($A52="","",ROUND(AD52+ROUND(Parametri!$C$9/12,4)-V52,4))</f>
        <v/>
      </c>
      <c r="AF52" s="19">
        <f>IF($A52="","",ROUND(I52+K52+L52+M52,2))</f>
        <v/>
      </c>
      <c r="AG52" s="19">
        <f>IF($A52="","",ROUND(N52-O52-Q52-R52,2))</f>
        <v/>
      </c>
      <c r="AH52" s="22">
        <f>IF($A52="","",IFERROR(INDEX('Mese precedente'!$C$5:$C$254,MATCH(A52,'Mese precedente'!$A$5:$A$254,0)),""))</f>
        <v/>
      </c>
      <c r="AI52" s="23">
        <f>IF($A52="","",IF(AH52="","",S52/AH52-1))</f>
        <v/>
      </c>
      <c r="AJ52" s="4">
        <f>IF($A52="","",CHAR(65+MOD(SUMPRODUCT(SUMIF('Codice fiscale'!$A$5:$A$40,MID(C52,{1,3,5,7,9,11,13,15},1),'Codice fiscale'!$B$5:$B$40))+SUMPRODUCT(SUMIF('Codice fiscale'!$A$5:$A$40,MID(C52,{2,4,6,8,10,12,14},1),'Codice fiscale'!$C$5:$C$40)),26)))</f>
        <v/>
      </c>
      <c r="AK52" s="4">
        <f>IF($A52="","",IF(ABS(I52-X52)&gt;Parametri!$C$11,"ERRORE","OK"))</f>
        <v/>
      </c>
      <c r="AL52" s="4">
        <f>IF($A52="","",IF(ABS(K52-AA52)&gt;Parametri!$C$11,"ERRORE","OK"))</f>
        <v/>
      </c>
      <c r="AM52" s="4">
        <f>IF($A52="","",IF(ABS(O52-AB52)&gt;Parametri!$C$11,"ERRORE","OK"))</f>
        <v/>
      </c>
      <c r="AN52" s="4">
        <f>IF($A52="","",IF(ABS(T52-AC52)&gt;Parametri!$C$11,"ERRORE","OK"))</f>
        <v/>
      </c>
      <c r="AO52" s="4">
        <f>IF($A52="","",IF(ABS(W52-AE52)&gt;Parametri!$C$12,"ERRORE","OK"))</f>
        <v/>
      </c>
      <c r="AP52" s="4">
        <f>IF($A52="","",IF(OR(ABS(N52-AF52)&gt;Parametri!$C$11,ABS(S52-AG52)&gt;Parametri!$C$11),"ERRORE","OK"))</f>
        <v/>
      </c>
      <c r="AQ52" s="4">
        <f>IF($A52="","",IF(AI52="","OK",IF(AND(ABS(AI52)&gt;Parametri!$C$10,G52=""),"ERRORE","OK")))</f>
        <v/>
      </c>
      <c r="AR52" s="4">
        <f>IF($A52="","",IF(AND(LEN(C52)=16,RIGHT(C52,1)=AJ52),"OK","ERRORE"))</f>
        <v/>
      </c>
      <c r="AS52" s="4">
        <f>IF($A52="","",IF(ISNA(MATCH(A52,'Mese precedente'!$A$5:$A$254,0)),"OK",IF(AND(G52="",OR(INDEX('Mese precedente'!$E$5:$E$254,MATCH(A52,'Mese precedente'!$A$5:$A$254,0))&amp;""&lt;&gt;D52&amp;"",ABS(INDEX('Mese precedente'!$F$5:$F$254,MATCH(A52,'Mese precedente'!$A$5:$A$254,0))-F52)&gt;Parametri!$C$11,ABS(INDEX('Mese precedente'!$G$5:$G$254,MATCH(A52,'Mese precedente'!$A$5:$A$254,0))-L52)&gt;Parametri!$C$11,INDEX('Mese precedente'!$H$5:$H$254,MATCH(A52,'Mese precedente'!$A$5:$A$254,0))&lt;&gt;E52)),"ERRORE","OK")))</f>
        <v/>
      </c>
      <c r="AT52" s="12">
        <f>IF($A52="","",COUNTIF(AK52:AS52,"ERRORE")+COUNTIF(AY52,"ERRORE"))</f>
        <v/>
      </c>
      <c r="AU52" s="15" t="n">
        <v>9</v>
      </c>
      <c r="AV52" s="15" t="n">
        <v>3</v>
      </c>
      <c r="AW52" s="4">
        <f>IF($A52="","",IF(E52&lt;=DATE(YEAR(Parametri!$C$5),1,1),MONTH(Parametri!$C$5),(YEAR(Parametri!$C$5)*12+MONTH(Parametri!$C$5))-(YEAR(E52)*12+MONTH(E52))+IF(DAY(EOMONTH(E52,0))-DAY(E52)+1&gt;=Parametri!$C$14,1,0)))</f>
        <v/>
      </c>
      <c r="AX52" s="4">
        <f>IF($A52="","",IF(E52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52)*12+MONTH(E52))+IF(DAY(EOMONTH(E52,0))-DAY(E52)+1&gt;=Parametri!$C$14,1,0)))</f>
        <v/>
      </c>
      <c r="AY52" s="4">
        <f>IF($A52="","",IF(AND(AU52="",AV52=""),"OK",IF(OR(AU52&lt;&gt;AW52,AV52&lt;&gt;AX52),"ERRORE","OK")))</f>
        <v/>
      </c>
    </row>
    <row r="53">
      <c r="A53" s="15" t="inlineStr">
        <is>
          <t>B049</t>
        </is>
      </c>
      <c r="B53" s="15" t="inlineStr">
        <is>
          <t>B</t>
        </is>
      </c>
      <c r="C53" s="15" t="inlineStr">
        <is>
          <t>LRZTTZ82C63Z231S</t>
        </is>
      </c>
      <c r="D53" s="15" t="inlineStr">
        <is>
          <t>Quadri</t>
        </is>
      </c>
      <c r="E53" s="16" t="n">
        <v>42751</v>
      </c>
      <c r="F53" s="17" t="n">
        <v>1</v>
      </c>
      <c r="G53" s="15" t="inlineStr"/>
      <c r="H53" s="15" t="b">
        <v>1</v>
      </c>
      <c r="I53" s="17" t="n">
        <v>2984.22</v>
      </c>
      <c r="J53" s="15" t="n">
        <v>3</v>
      </c>
      <c r="K53" s="17" t="n">
        <v>76.38</v>
      </c>
      <c r="L53" s="17" t="n">
        <v>0</v>
      </c>
      <c r="M53" s="17" t="n">
        <v>0</v>
      </c>
      <c r="N53" s="17" t="n">
        <v>3060.6</v>
      </c>
      <c r="O53" s="17" t="n">
        <v>281.31</v>
      </c>
      <c r="P53" s="17" t="n">
        <v>2779.29</v>
      </c>
      <c r="Q53" s="17" t="n">
        <v>582.09</v>
      </c>
      <c r="R53" s="17" t="n">
        <v>41.69</v>
      </c>
      <c r="S53" s="17" t="n">
        <v>2155.51</v>
      </c>
      <c r="T53" s="17" t="n">
        <v>264.5</v>
      </c>
      <c r="U53" s="18" t="n">
        <v>2.1667</v>
      </c>
      <c r="V53" s="18" t="n">
        <v>2</v>
      </c>
      <c r="W53" s="18" t="n">
        <v>11.6962</v>
      </c>
      <c r="X53" s="19">
        <f>IF($A53="","",ROUND(INDEX(CCNL!$F$5:$F$12,MATCH(D53,CCNL!$A$5:$A$12,0))*F53,2))</f>
        <v/>
      </c>
      <c r="Y53" s="4">
        <f>IF($A53="","",(YEAR(Parametri!$C$5)*12+MONTH(Parametri!$C$5))-(YEAR(E53)*12+MONTH(E53)))</f>
        <v/>
      </c>
      <c r="Z53" s="4">
        <f>IF($A53="","",MIN(Parametri!$C$13,MAX(0,INT((Y53-1)/36))))</f>
        <v/>
      </c>
      <c r="AA53" s="19">
        <f>IF($A53="","",ROUND(INDEX(CCNL!$I$5:$I$12,MATCH(D53,CCNL!$A$5:$A$12,0))*Z53*F53,2))</f>
        <v/>
      </c>
      <c r="AB53" s="19">
        <f>IF($A53="","",ROUND(ROUND(N53,0)*Parametri!$C$6,2))</f>
        <v/>
      </c>
      <c r="AC53" s="19">
        <f>IF($A53="","",ROUND((I53+K53+L53)*Parametri!$C$8/Parametri!$C$7/12,2))</f>
        <v/>
      </c>
      <c r="AD53" s="20">
        <f>IF($A53="","",IFERROR(INDEX('Mese precedente'!$D$5:$D$254,MATCH(A53,'Mese precedente'!$A$5:$A$254,0)),0))</f>
        <v/>
      </c>
      <c r="AE53" s="21">
        <f>IF($A53="","",ROUND(AD53+ROUND(Parametri!$C$9/12,4)-V53,4))</f>
        <v/>
      </c>
      <c r="AF53" s="19">
        <f>IF($A53="","",ROUND(I53+K53+L53+M53,2))</f>
        <v/>
      </c>
      <c r="AG53" s="19">
        <f>IF($A53="","",ROUND(N53-O53-Q53-R53,2))</f>
        <v/>
      </c>
      <c r="AH53" s="22">
        <f>IF($A53="","",IFERROR(INDEX('Mese precedente'!$C$5:$C$254,MATCH(A53,'Mese precedente'!$A$5:$A$254,0)),""))</f>
        <v/>
      </c>
      <c r="AI53" s="23">
        <f>IF($A53="","",IF(AH53="","",S53/AH53-1))</f>
        <v/>
      </c>
      <c r="AJ53" s="4">
        <f>IF($A53="","",CHAR(65+MOD(SUMPRODUCT(SUMIF('Codice fiscale'!$A$5:$A$40,MID(C53,{1,3,5,7,9,11,13,15},1),'Codice fiscale'!$B$5:$B$40))+SUMPRODUCT(SUMIF('Codice fiscale'!$A$5:$A$40,MID(C53,{2,4,6,8,10,12,14},1),'Codice fiscale'!$C$5:$C$40)),26)))</f>
        <v/>
      </c>
      <c r="AK53" s="4">
        <f>IF($A53="","",IF(ABS(I53-X53)&gt;Parametri!$C$11,"ERRORE","OK"))</f>
        <v/>
      </c>
      <c r="AL53" s="4">
        <f>IF($A53="","",IF(ABS(K53-AA53)&gt;Parametri!$C$11,"ERRORE","OK"))</f>
        <v/>
      </c>
      <c r="AM53" s="4">
        <f>IF($A53="","",IF(ABS(O53-AB53)&gt;Parametri!$C$11,"ERRORE","OK"))</f>
        <v/>
      </c>
      <c r="AN53" s="4">
        <f>IF($A53="","",IF(ABS(T53-AC53)&gt;Parametri!$C$11,"ERRORE","OK"))</f>
        <v/>
      </c>
      <c r="AO53" s="4">
        <f>IF($A53="","",IF(ABS(W53-AE53)&gt;Parametri!$C$12,"ERRORE","OK"))</f>
        <v/>
      </c>
      <c r="AP53" s="4">
        <f>IF($A53="","",IF(OR(ABS(N53-AF53)&gt;Parametri!$C$11,ABS(S53-AG53)&gt;Parametri!$C$11),"ERRORE","OK"))</f>
        <v/>
      </c>
      <c r="AQ53" s="4">
        <f>IF($A53="","",IF(AI53="","OK",IF(AND(ABS(AI53)&gt;Parametri!$C$10,G53=""),"ERRORE","OK")))</f>
        <v/>
      </c>
      <c r="AR53" s="4">
        <f>IF($A53="","",IF(AND(LEN(C53)=16,RIGHT(C53,1)=AJ53),"OK","ERRORE"))</f>
        <v/>
      </c>
      <c r="AS53" s="4">
        <f>IF($A53="","",IF(ISNA(MATCH(A53,'Mese precedente'!$A$5:$A$254,0)),"OK",IF(AND(G53="",OR(INDEX('Mese precedente'!$E$5:$E$254,MATCH(A53,'Mese precedente'!$A$5:$A$254,0))&amp;""&lt;&gt;D53&amp;"",ABS(INDEX('Mese precedente'!$F$5:$F$254,MATCH(A53,'Mese precedente'!$A$5:$A$254,0))-F53)&gt;Parametri!$C$11,ABS(INDEX('Mese precedente'!$G$5:$G$254,MATCH(A53,'Mese precedente'!$A$5:$A$254,0))-L53)&gt;Parametri!$C$11,INDEX('Mese precedente'!$H$5:$H$254,MATCH(A53,'Mese precedente'!$A$5:$A$254,0))&lt;&gt;E53)),"ERRORE","OK")))</f>
        <v/>
      </c>
      <c r="AT53" s="12">
        <f>IF($A53="","",COUNTIF(AK53:AS53,"ERRORE")+COUNTIF(AY53,"ERRORE"))</f>
        <v/>
      </c>
      <c r="AU53" s="15" t="n">
        <v>9</v>
      </c>
      <c r="AV53" s="15" t="n">
        <v>3</v>
      </c>
      <c r="AW53" s="4">
        <f>IF($A53="","",IF(E53&lt;=DATE(YEAR(Parametri!$C$5),1,1),MONTH(Parametri!$C$5),(YEAR(Parametri!$C$5)*12+MONTH(Parametri!$C$5))-(YEAR(E53)*12+MONTH(E53))+IF(DAY(EOMONTH(E53,0))-DAY(E53)+1&gt;=Parametri!$C$14,1,0)))</f>
        <v/>
      </c>
      <c r="AX53" s="4">
        <f>IF($A53="","",IF(E53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53)*12+MONTH(E53))+IF(DAY(EOMONTH(E53,0))-DAY(E53)+1&gt;=Parametri!$C$14,1,0)))</f>
        <v/>
      </c>
      <c r="AY53" s="4">
        <f>IF($A53="","",IF(AND(AU53="",AV53=""),"OK",IF(OR(AU53&lt;&gt;AW53,AV53&lt;&gt;AX53),"ERRORE","OK")))</f>
        <v/>
      </c>
    </row>
    <row r="54">
      <c r="A54" s="15" t="inlineStr">
        <is>
          <t>B050</t>
        </is>
      </c>
      <c r="B54" s="15" t="inlineStr">
        <is>
          <t>B</t>
        </is>
      </c>
      <c r="C54" s="15" t="inlineStr">
        <is>
          <t>FFSNFL94D68Z181B</t>
        </is>
      </c>
      <c r="D54" s="15" t="inlineStr">
        <is>
          <t>5</t>
        </is>
      </c>
      <c r="E54" s="16" t="n">
        <v>46067</v>
      </c>
      <c r="F54" s="17" t="n">
        <v>1</v>
      </c>
      <c r="G54" s="15" t="inlineStr">
        <is>
          <t>straordinari</t>
        </is>
      </c>
      <c r="H54" s="15" t="b">
        <v>1</v>
      </c>
      <c r="I54" s="17" t="n">
        <v>1658.01</v>
      </c>
      <c r="J54" s="15" t="n">
        <v>0</v>
      </c>
      <c r="K54" s="17" t="n">
        <v>0</v>
      </c>
      <c r="L54" s="17" t="n">
        <v>0</v>
      </c>
      <c r="M54" s="17" t="n">
        <v>513.85</v>
      </c>
      <c r="N54" s="17" t="n">
        <v>2171.86</v>
      </c>
      <c r="O54" s="17" t="n">
        <v>199.61</v>
      </c>
      <c r="P54" s="17" t="n">
        <v>1972.25</v>
      </c>
      <c r="Q54" s="17" t="n">
        <v>319.59</v>
      </c>
      <c r="R54" s="17" t="n">
        <v>29.58</v>
      </c>
      <c r="S54" s="17" t="n">
        <v>1623.08</v>
      </c>
      <c r="T54" s="17" t="n">
        <v>143.28</v>
      </c>
      <c r="U54" s="18" t="n">
        <v>2.1667</v>
      </c>
      <c r="V54" s="18" t="n">
        <v>2</v>
      </c>
      <c r="W54" s="18" t="n">
        <v>2.3796</v>
      </c>
      <c r="X54" s="19">
        <f>IF($A54="","",ROUND(INDEX(CCNL!$F$5:$F$12,MATCH(D54,CCNL!$A$5:$A$12,0))*F54,2))</f>
        <v/>
      </c>
      <c r="Y54" s="4">
        <f>IF($A54="","",(YEAR(Parametri!$C$5)*12+MONTH(Parametri!$C$5))-(YEAR(E54)*12+MONTH(E54)))</f>
        <v/>
      </c>
      <c r="Z54" s="4">
        <f>IF($A54="","",MIN(Parametri!$C$13,MAX(0,INT((Y54-1)/36))))</f>
        <v/>
      </c>
      <c r="AA54" s="19">
        <f>IF($A54="","",ROUND(INDEX(CCNL!$I$5:$I$12,MATCH(D54,CCNL!$A$5:$A$12,0))*Z54*F54,2))</f>
        <v/>
      </c>
      <c r="AB54" s="19">
        <f>IF($A54="","",ROUND(ROUND(N54,0)*Parametri!$C$6,2))</f>
        <v/>
      </c>
      <c r="AC54" s="19">
        <f>IF($A54="","",ROUND((I54+K54+L54)*Parametri!$C$8/Parametri!$C$7/12,2))</f>
        <v/>
      </c>
      <c r="AD54" s="20">
        <f>IF($A54="","",IFERROR(INDEX('Mese precedente'!$D$5:$D$254,MATCH(A54,'Mese precedente'!$A$5:$A$254,0)),0))</f>
        <v/>
      </c>
      <c r="AE54" s="21">
        <f>IF($A54="","",ROUND(AD54+ROUND(Parametri!$C$9/12,4)-V54,4))</f>
        <v/>
      </c>
      <c r="AF54" s="19">
        <f>IF($A54="","",ROUND(I54+K54+L54+M54,2))</f>
        <v/>
      </c>
      <c r="AG54" s="19">
        <f>IF($A54="","",ROUND(N54-O54-Q54-R54,2))</f>
        <v/>
      </c>
      <c r="AH54" s="22">
        <f>IF($A54="","",IFERROR(INDEX('Mese precedente'!$C$5:$C$254,MATCH(A54,'Mese precedente'!$A$5:$A$254,0)),""))</f>
        <v/>
      </c>
      <c r="AI54" s="23">
        <f>IF($A54="","",IF(AH54="","",S54/AH54-1))</f>
        <v/>
      </c>
      <c r="AJ54" s="4">
        <f>IF($A54="","",CHAR(65+MOD(SUMPRODUCT(SUMIF('Codice fiscale'!$A$5:$A$40,MID(C54,{1,3,5,7,9,11,13,15},1),'Codice fiscale'!$B$5:$B$40))+SUMPRODUCT(SUMIF('Codice fiscale'!$A$5:$A$40,MID(C54,{2,4,6,8,10,12,14},1),'Codice fiscale'!$C$5:$C$40)),26)))</f>
        <v/>
      </c>
      <c r="AK54" s="4">
        <f>IF($A54="","",IF(ABS(I54-X54)&gt;Parametri!$C$11,"ERRORE","OK"))</f>
        <v/>
      </c>
      <c r="AL54" s="4">
        <f>IF($A54="","",IF(ABS(K54-AA54)&gt;Parametri!$C$11,"ERRORE","OK"))</f>
        <v/>
      </c>
      <c r="AM54" s="4">
        <f>IF($A54="","",IF(ABS(O54-AB54)&gt;Parametri!$C$11,"ERRORE","OK"))</f>
        <v/>
      </c>
      <c r="AN54" s="4">
        <f>IF($A54="","",IF(ABS(T54-AC54)&gt;Parametri!$C$11,"ERRORE","OK"))</f>
        <v/>
      </c>
      <c r="AO54" s="4">
        <f>IF($A54="","",IF(ABS(W54-AE54)&gt;Parametri!$C$12,"ERRORE","OK"))</f>
        <v/>
      </c>
      <c r="AP54" s="4">
        <f>IF($A54="","",IF(OR(ABS(N54-AF54)&gt;Parametri!$C$11,ABS(S54-AG54)&gt;Parametri!$C$11),"ERRORE","OK"))</f>
        <v/>
      </c>
      <c r="AQ54" s="4">
        <f>IF($A54="","",IF(AI54="","OK",IF(AND(ABS(AI54)&gt;Parametri!$C$10,G54=""),"ERRORE","OK")))</f>
        <v/>
      </c>
      <c r="AR54" s="4">
        <f>IF($A54="","",IF(AND(LEN(C54)=16,RIGHT(C54,1)=AJ54),"OK","ERRORE"))</f>
        <v/>
      </c>
      <c r="AS54" s="4">
        <f>IF($A54="","",IF(ISNA(MATCH(A54,'Mese precedente'!$A$5:$A$254,0)),"OK",IF(AND(G54="",OR(INDEX('Mese precedente'!$E$5:$E$254,MATCH(A54,'Mese precedente'!$A$5:$A$254,0))&amp;""&lt;&gt;D54&amp;"",ABS(INDEX('Mese precedente'!$F$5:$F$254,MATCH(A54,'Mese precedente'!$A$5:$A$254,0))-F54)&gt;Parametri!$C$11,ABS(INDEX('Mese precedente'!$G$5:$G$254,MATCH(A54,'Mese precedente'!$A$5:$A$254,0))-L54)&gt;Parametri!$C$11,INDEX('Mese precedente'!$H$5:$H$254,MATCH(A54,'Mese precedente'!$A$5:$A$254,0))&lt;&gt;E54)),"ERRORE","OK")))</f>
        <v/>
      </c>
      <c r="AT54" s="12">
        <f>IF($A54="","",COUNTIF(AK54:AS54,"ERRORE")+COUNTIF(AY54,"ERRORE"))</f>
        <v/>
      </c>
      <c r="AU54" s="15" t="n">
        <v>8</v>
      </c>
      <c r="AV54" s="15" t="n">
        <v>3</v>
      </c>
      <c r="AW54" s="4">
        <f>IF($A54="","",IF(E54&lt;=DATE(YEAR(Parametri!$C$5),1,1),MONTH(Parametri!$C$5),(YEAR(Parametri!$C$5)*12+MONTH(Parametri!$C$5))-(YEAR(E54)*12+MONTH(E54))+IF(DAY(EOMONTH(E54,0))-DAY(E54)+1&gt;=Parametri!$C$14,1,0)))</f>
        <v/>
      </c>
      <c r="AX54" s="4">
        <f>IF($A54="","",IF(E54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54)*12+MONTH(E54))+IF(DAY(EOMONTH(E54,0))-DAY(E54)+1&gt;=Parametri!$C$14,1,0)))</f>
        <v/>
      </c>
      <c r="AY54" s="4">
        <f>IF($A54="","",IF(AND(AU54="",AV54=""),"OK",IF(OR(AU54&lt;&gt;AW54,AV54&lt;&gt;AX54),"ERRORE","OK")))</f>
        <v/>
      </c>
    </row>
    <row r="55">
      <c r="A55" s="15" t="inlineStr">
        <is>
          <t>B051</t>
        </is>
      </c>
      <c r="B55" s="15" t="inlineStr">
        <is>
          <t>B</t>
        </is>
      </c>
      <c r="C55" s="15" t="inlineStr">
        <is>
          <t>PRNCFT89M28Z200Q</t>
        </is>
      </c>
      <c r="D55" s="15" t="inlineStr">
        <is>
          <t>7</t>
        </is>
      </c>
      <c r="E55" s="16" t="n">
        <v>43806</v>
      </c>
      <c r="F55" s="17" t="n">
        <v>1</v>
      </c>
      <c r="G55" s="15" t="inlineStr"/>
      <c r="H55" s="15" t="b">
        <v>1</v>
      </c>
      <c r="I55" s="17" t="n">
        <v>1395.89</v>
      </c>
      <c r="J55" s="15" t="n">
        <v>2</v>
      </c>
      <c r="K55" s="17" t="n">
        <v>38.94</v>
      </c>
      <c r="L55" s="17" t="n">
        <v>200</v>
      </c>
      <c r="M55" s="17" t="n">
        <v>0</v>
      </c>
      <c r="N55" s="17" t="n">
        <v>1634.83</v>
      </c>
      <c r="O55" s="17" t="n">
        <v>150.26</v>
      </c>
      <c r="P55" s="17" t="n">
        <v>1484.57</v>
      </c>
      <c r="Q55" s="17" t="n">
        <v>187.92</v>
      </c>
      <c r="R55" s="17" t="n">
        <v>22.27</v>
      </c>
      <c r="S55" s="17" t="n">
        <v>1274.38</v>
      </c>
      <c r="T55" s="17" t="n">
        <v>141.28</v>
      </c>
      <c r="U55" s="18" t="n">
        <v>2.1667</v>
      </c>
      <c r="V55" s="18" t="n">
        <v>2</v>
      </c>
      <c r="W55" s="18" t="n">
        <v>12.4824</v>
      </c>
      <c r="X55" s="19">
        <f>IF($A55="","",ROUND(INDEX(CCNL!$F$5:$F$12,MATCH(D55,CCNL!$A$5:$A$12,0))*F55,2))</f>
        <v/>
      </c>
      <c r="Y55" s="4">
        <f>IF($A55="","",(YEAR(Parametri!$C$5)*12+MONTH(Parametri!$C$5))-(YEAR(E55)*12+MONTH(E55)))</f>
        <v/>
      </c>
      <c r="Z55" s="4">
        <f>IF($A55="","",MIN(Parametri!$C$13,MAX(0,INT((Y55-1)/36))))</f>
        <v/>
      </c>
      <c r="AA55" s="19">
        <f>IF($A55="","",ROUND(INDEX(CCNL!$I$5:$I$12,MATCH(D55,CCNL!$A$5:$A$12,0))*Z55*F55,2))</f>
        <v/>
      </c>
      <c r="AB55" s="19">
        <f>IF($A55="","",ROUND(ROUND(N55,0)*Parametri!$C$6,2))</f>
        <v/>
      </c>
      <c r="AC55" s="19">
        <f>IF($A55="","",ROUND((I55+K55+L55)*Parametri!$C$8/Parametri!$C$7/12,2))</f>
        <v/>
      </c>
      <c r="AD55" s="20">
        <f>IF($A55="","",IFERROR(INDEX('Mese precedente'!$D$5:$D$254,MATCH(A55,'Mese precedente'!$A$5:$A$254,0)),0))</f>
        <v/>
      </c>
      <c r="AE55" s="21">
        <f>IF($A55="","",ROUND(AD55+ROUND(Parametri!$C$9/12,4)-V55,4))</f>
        <v/>
      </c>
      <c r="AF55" s="19">
        <f>IF($A55="","",ROUND(I55+K55+L55+M55,2))</f>
        <v/>
      </c>
      <c r="AG55" s="19">
        <f>IF($A55="","",ROUND(N55-O55-Q55-R55,2))</f>
        <v/>
      </c>
      <c r="AH55" s="22">
        <f>IF($A55="","",IFERROR(INDEX('Mese precedente'!$C$5:$C$254,MATCH(A55,'Mese precedente'!$A$5:$A$254,0)),""))</f>
        <v/>
      </c>
      <c r="AI55" s="23">
        <f>IF($A55="","",IF(AH55="","",S55/AH55-1))</f>
        <v/>
      </c>
      <c r="AJ55" s="4">
        <f>IF($A55="","",CHAR(65+MOD(SUMPRODUCT(SUMIF('Codice fiscale'!$A$5:$A$40,MID(C55,{1,3,5,7,9,11,13,15},1),'Codice fiscale'!$B$5:$B$40))+SUMPRODUCT(SUMIF('Codice fiscale'!$A$5:$A$40,MID(C55,{2,4,6,8,10,12,14},1),'Codice fiscale'!$C$5:$C$40)),26)))</f>
        <v/>
      </c>
      <c r="AK55" s="4">
        <f>IF($A55="","",IF(ABS(I55-X55)&gt;Parametri!$C$11,"ERRORE","OK"))</f>
        <v/>
      </c>
      <c r="AL55" s="4">
        <f>IF($A55="","",IF(ABS(K55-AA55)&gt;Parametri!$C$11,"ERRORE","OK"))</f>
        <v/>
      </c>
      <c r="AM55" s="4">
        <f>IF($A55="","",IF(ABS(O55-AB55)&gt;Parametri!$C$11,"ERRORE","OK"))</f>
        <v/>
      </c>
      <c r="AN55" s="4">
        <f>IF($A55="","",IF(ABS(T55-AC55)&gt;Parametri!$C$11,"ERRORE","OK"))</f>
        <v/>
      </c>
      <c r="AO55" s="4">
        <f>IF($A55="","",IF(ABS(W55-AE55)&gt;Parametri!$C$12,"ERRORE","OK"))</f>
        <v/>
      </c>
      <c r="AP55" s="4">
        <f>IF($A55="","",IF(OR(ABS(N55-AF55)&gt;Parametri!$C$11,ABS(S55-AG55)&gt;Parametri!$C$11),"ERRORE","OK"))</f>
        <v/>
      </c>
      <c r="AQ55" s="4">
        <f>IF($A55="","",IF(AI55="","OK",IF(AND(ABS(AI55)&gt;Parametri!$C$10,G55=""),"ERRORE","OK")))</f>
        <v/>
      </c>
      <c r="AR55" s="4">
        <f>IF($A55="","",IF(AND(LEN(C55)=16,RIGHT(C55,1)=AJ55),"OK","ERRORE"))</f>
        <v/>
      </c>
      <c r="AS55" s="4">
        <f>IF($A55="","",IF(ISNA(MATCH(A55,'Mese precedente'!$A$5:$A$254,0)),"OK",IF(AND(G55="",OR(INDEX('Mese precedente'!$E$5:$E$254,MATCH(A55,'Mese precedente'!$A$5:$A$254,0))&amp;""&lt;&gt;D55&amp;"",ABS(INDEX('Mese precedente'!$F$5:$F$254,MATCH(A55,'Mese precedente'!$A$5:$A$254,0))-F55)&gt;Parametri!$C$11,ABS(INDEX('Mese precedente'!$G$5:$G$254,MATCH(A55,'Mese precedente'!$A$5:$A$254,0))-L55)&gt;Parametri!$C$11,INDEX('Mese precedente'!$H$5:$H$254,MATCH(A55,'Mese precedente'!$A$5:$A$254,0))&lt;&gt;E55)),"ERRORE","OK")))</f>
        <v/>
      </c>
      <c r="AT55" s="12">
        <f>IF($A55="","",COUNTIF(AK55:AS55,"ERRORE")+COUNTIF(AY55,"ERRORE"))</f>
        <v/>
      </c>
      <c r="AU55" s="15" t="n">
        <v>9</v>
      </c>
      <c r="AV55" s="15" t="n">
        <v>3</v>
      </c>
      <c r="AW55" s="4">
        <f>IF($A55="","",IF(E55&lt;=DATE(YEAR(Parametri!$C$5),1,1),MONTH(Parametri!$C$5),(YEAR(Parametri!$C$5)*12+MONTH(Parametri!$C$5))-(YEAR(E55)*12+MONTH(E55))+IF(DAY(EOMONTH(E55,0))-DAY(E55)+1&gt;=Parametri!$C$14,1,0)))</f>
        <v/>
      </c>
      <c r="AX55" s="4">
        <f>IF($A55="","",IF(E55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55)*12+MONTH(E55))+IF(DAY(EOMONTH(E55,0))-DAY(E55)+1&gt;=Parametri!$C$14,1,0)))</f>
        <v/>
      </c>
      <c r="AY55" s="4">
        <f>IF($A55="","",IF(AND(AU55="",AV55=""),"OK",IF(OR(AU55&lt;&gt;AW55,AV55&lt;&gt;AX55),"ERRORE","OK")))</f>
        <v/>
      </c>
    </row>
    <row r="56">
      <c r="A56" s="15" t="inlineStr">
        <is>
          <t>B052</t>
        </is>
      </c>
      <c r="B56" s="15" t="inlineStr">
        <is>
          <t>B</t>
        </is>
      </c>
      <c r="C56" s="15" t="inlineStr">
        <is>
          <t>BPDSSV01T46Z237C</t>
        </is>
      </c>
      <c r="D56" s="15" t="inlineStr">
        <is>
          <t>5</t>
        </is>
      </c>
      <c r="E56" s="16" t="n">
        <v>43897</v>
      </c>
      <c r="F56" s="17" t="n">
        <v>1</v>
      </c>
      <c r="G56" s="15" t="inlineStr"/>
      <c r="H56" s="15" t="b">
        <v>1</v>
      </c>
      <c r="I56" s="17" t="n">
        <v>1626.39</v>
      </c>
      <c r="J56" s="15" t="n">
        <v>2</v>
      </c>
      <c r="K56" s="17" t="n">
        <v>40.6</v>
      </c>
      <c r="L56" s="17" t="n">
        <v>150</v>
      </c>
      <c r="M56" s="17" t="n">
        <v>0</v>
      </c>
      <c r="N56" s="17" t="n">
        <v>1816.99</v>
      </c>
      <c r="O56" s="17" t="n">
        <v>166.98</v>
      </c>
      <c r="P56" s="17" t="n">
        <v>1650.01</v>
      </c>
      <c r="Q56" s="17" t="n">
        <v>232.59</v>
      </c>
      <c r="R56" s="17" t="n">
        <v>24.75</v>
      </c>
      <c r="S56" s="17" t="n">
        <v>1392.67</v>
      </c>
      <c r="T56" s="17" t="n">
        <v>157.02</v>
      </c>
      <c r="U56" s="18" t="n">
        <v>2.1667</v>
      </c>
      <c r="V56" s="18" t="n">
        <v>0</v>
      </c>
      <c r="W56" s="18" t="n">
        <v>19.0869</v>
      </c>
      <c r="X56" s="19">
        <f>IF($A56="","",ROUND(INDEX(CCNL!$F$5:$F$12,MATCH(D56,CCNL!$A$5:$A$12,0))*F56,2))</f>
        <v/>
      </c>
      <c r="Y56" s="4">
        <f>IF($A56="","",(YEAR(Parametri!$C$5)*12+MONTH(Parametri!$C$5))-(YEAR(E56)*12+MONTH(E56)))</f>
        <v/>
      </c>
      <c r="Z56" s="4">
        <f>IF($A56="","",MIN(Parametri!$C$13,MAX(0,INT((Y56-1)/36))))</f>
        <v/>
      </c>
      <c r="AA56" s="19">
        <f>IF($A56="","",ROUND(INDEX(CCNL!$I$5:$I$12,MATCH(D56,CCNL!$A$5:$A$12,0))*Z56*F56,2))</f>
        <v/>
      </c>
      <c r="AB56" s="19">
        <f>IF($A56="","",ROUND(ROUND(N56,0)*Parametri!$C$6,2))</f>
        <v/>
      </c>
      <c r="AC56" s="19">
        <f>IF($A56="","",ROUND((I56+K56+L56)*Parametri!$C$8/Parametri!$C$7/12,2))</f>
        <v/>
      </c>
      <c r="AD56" s="20">
        <f>IF($A56="","",IFERROR(INDEX('Mese precedente'!$D$5:$D$254,MATCH(A56,'Mese precedente'!$A$5:$A$254,0)),0))</f>
        <v/>
      </c>
      <c r="AE56" s="21">
        <f>IF($A56="","",ROUND(AD56+ROUND(Parametri!$C$9/12,4)-V56,4))</f>
        <v/>
      </c>
      <c r="AF56" s="19">
        <f>IF($A56="","",ROUND(I56+K56+L56+M56,2))</f>
        <v/>
      </c>
      <c r="AG56" s="19">
        <f>IF($A56="","",ROUND(N56-O56-Q56-R56,2))</f>
        <v/>
      </c>
      <c r="AH56" s="22">
        <f>IF($A56="","",IFERROR(INDEX('Mese precedente'!$C$5:$C$254,MATCH(A56,'Mese precedente'!$A$5:$A$254,0)),""))</f>
        <v/>
      </c>
      <c r="AI56" s="23">
        <f>IF($A56="","",IF(AH56="","",S56/AH56-1))</f>
        <v/>
      </c>
      <c r="AJ56" s="4">
        <f>IF($A56="","",CHAR(65+MOD(SUMPRODUCT(SUMIF('Codice fiscale'!$A$5:$A$40,MID(C56,{1,3,5,7,9,11,13,15},1),'Codice fiscale'!$B$5:$B$40))+SUMPRODUCT(SUMIF('Codice fiscale'!$A$5:$A$40,MID(C56,{2,4,6,8,10,12,14},1),'Codice fiscale'!$C$5:$C$40)),26)))</f>
        <v/>
      </c>
      <c r="AK56" s="4">
        <f>IF($A56="","",IF(ABS(I56-X56)&gt;Parametri!$C$11,"ERRORE","OK"))</f>
        <v/>
      </c>
      <c r="AL56" s="4">
        <f>IF($A56="","",IF(ABS(K56-AA56)&gt;Parametri!$C$11,"ERRORE","OK"))</f>
        <v/>
      </c>
      <c r="AM56" s="4">
        <f>IF($A56="","",IF(ABS(O56-AB56)&gt;Parametri!$C$11,"ERRORE","OK"))</f>
        <v/>
      </c>
      <c r="AN56" s="4">
        <f>IF($A56="","",IF(ABS(T56-AC56)&gt;Parametri!$C$11,"ERRORE","OK"))</f>
        <v/>
      </c>
      <c r="AO56" s="4">
        <f>IF($A56="","",IF(ABS(W56-AE56)&gt;Parametri!$C$12,"ERRORE","OK"))</f>
        <v/>
      </c>
      <c r="AP56" s="4">
        <f>IF($A56="","",IF(OR(ABS(N56-AF56)&gt;Parametri!$C$11,ABS(S56-AG56)&gt;Parametri!$C$11),"ERRORE","OK"))</f>
        <v/>
      </c>
      <c r="AQ56" s="4">
        <f>IF($A56="","",IF(AI56="","OK",IF(AND(ABS(AI56)&gt;Parametri!$C$10,G56=""),"ERRORE","OK")))</f>
        <v/>
      </c>
      <c r="AR56" s="4">
        <f>IF($A56="","",IF(AND(LEN(C56)=16,RIGHT(C56,1)=AJ56),"OK","ERRORE"))</f>
        <v/>
      </c>
      <c r="AS56" s="4">
        <f>IF($A56="","",IF(ISNA(MATCH(A56,'Mese precedente'!$A$5:$A$254,0)),"OK",IF(AND(G56="",OR(INDEX('Mese precedente'!$E$5:$E$254,MATCH(A56,'Mese precedente'!$A$5:$A$254,0))&amp;""&lt;&gt;D56&amp;"",ABS(INDEX('Mese precedente'!$F$5:$F$254,MATCH(A56,'Mese precedente'!$A$5:$A$254,0))-F56)&gt;Parametri!$C$11,ABS(INDEX('Mese precedente'!$G$5:$G$254,MATCH(A56,'Mese precedente'!$A$5:$A$254,0))-L56)&gt;Parametri!$C$11,INDEX('Mese precedente'!$H$5:$H$254,MATCH(A56,'Mese precedente'!$A$5:$A$254,0))&lt;&gt;E56)),"ERRORE","OK")))</f>
        <v/>
      </c>
      <c r="AT56" s="12">
        <f>IF($A56="","",COUNTIF(AK56:AS56,"ERRORE")+COUNTIF(AY56,"ERRORE"))</f>
        <v/>
      </c>
      <c r="AU56" s="15" t="n">
        <v>9</v>
      </c>
      <c r="AV56" s="15" t="n">
        <v>3</v>
      </c>
      <c r="AW56" s="4">
        <f>IF($A56="","",IF(E56&lt;=DATE(YEAR(Parametri!$C$5),1,1),MONTH(Parametri!$C$5),(YEAR(Parametri!$C$5)*12+MONTH(Parametri!$C$5))-(YEAR(E56)*12+MONTH(E56))+IF(DAY(EOMONTH(E56,0))-DAY(E56)+1&gt;=Parametri!$C$14,1,0)))</f>
        <v/>
      </c>
      <c r="AX56" s="4">
        <f>IF($A56="","",IF(E56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56)*12+MONTH(E56))+IF(DAY(EOMONTH(E56,0))-DAY(E56)+1&gt;=Parametri!$C$14,1,0)))</f>
        <v/>
      </c>
      <c r="AY56" s="4">
        <f>IF($A56="","",IF(AND(AU56="",AV56=""),"OK",IF(OR(AU56&lt;&gt;AW56,AV56&lt;&gt;AX56),"ERRORE","OK")))</f>
        <v/>
      </c>
    </row>
    <row r="57">
      <c r="A57" s="15" t="inlineStr">
        <is>
          <t>B053</t>
        </is>
      </c>
      <c r="B57" s="15" t="inlineStr">
        <is>
          <t>B</t>
        </is>
      </c>
      <c r="C57" s="15" t="inlineStr">
        <is>
          <t>VDPFLN62M57Z293L</t>
        </is>
      </c>
      <c r="D57" s="15" t="inlineStr">
        <is>
          <t>4</t>
        </is>
      </c>
      <c r="E57" s="16" t="n">
        <v>45439</v>
      </c>
      <c r="F57" s="17" t="n">
        <v>0.5</v>
      </c>
      <c r="G57" s="15" t="inlineStr"/>
      <c r="H57" s="15" t="b">
        <v>1</v>
      </c>
      <c r="I57" s="17" t="n">
        <v>890.84</v>
      </c>
      <c r="J57" s="15" t="n">
        <v>0</v>
      </c>
      <c r="K57" s="17" t="n">
        <v>0</v>
      </c>
      <c r="L57" s="17" t="n">
        <v>0</v>
      </c>
      <c r="M57" s="17" t="n">
        <v>0</v>
      </c>
      <c r="N57" s="17" t="n">
        <v>890.84</v>
      </c>
      <c r="O57" s="17" t="n">
        <v>81.88</v>
      </c>
      <c r="P57" s="17" t="n">
        <v>808.96</v>
      </c>
      <c r="Q57" s="17" t="n">
        <v>23.14</v>
      </c>
      <c r="R57" s="17" t="n">
        <v>12.13</v>
      </c>
      <c r="S57" s="17" t="n">
        <v>773.6900000000001</v>
      </c>
      <c r="T57" s="17" t="n">
        <v>76.98999999999999</v>
      </c>
      <c r="U57" s="18" t="n">
        <v>2.1667</v>
      </c>
      <c r="V57" s="18" t="n">
        <v>1</v>
      </c>
      <c r="W57" s="18" t="n">
        <v>10.7864</v>
      </c>
      <c r="X57" s="19">
        <f>IF($A57="","",ROUND(INDEX(CCNL!$F$5:$F$12,MATCH(D57,CCNL!$A$5:$A$12,0))*F57,2))</f>
        <v/>
      </c>
      <c r="Y57" s="4">
        <f>IF($A57="","",(YEAR(Parametri!$C$5)*12+MONTH(Parametri!$C$5))-(YEAR(E57)*12+MONTH(E57)))</f>
        <v/>
      </c>
      <c r="Z57" s="4">
        <f>IF($A57="","",MIN(Parametri!$C$13,MAX(0,INT((Y57-1)/36))))</f>
        <v/>
      </c>
      <c r="AA57" s="19">
        <f>IF($A57="","",ROUND(INDEX(CCNL!$I$5:$I$12,MATCH(D57,CCNL!$A$5:$A$12,0))*Z57*F57,2))</f>
        <v/>
      </c>
      <c r="AB57" s="19">
        <f>IF($A57="","",ROUND(ROUND(N57,0)*Parametri!$C$6,2))</f>
        <v/>
      </c>
      <c r="AC57" s="19">
        <f>IF($A57="","",ROUND((I57+K57+L57)*Parametri!$C$8/Parametri!$C$7/12,2))</f>
        <v/>
      </c>
      <c r="AD57" s="20">
        <f>IF($A57="","",IFERROR(INDEX('Mese precedente'!$D$5:$D$254,MATCH(A57,'Mese precedente'!$A$5:$A$254,0)),0))</f>
        <v/>
      </c>
      <c r="AE57" s="21">
        <f>IF($A57="","",ROUND(AD57+ROUND(Parametri!$C$9/12,4)-V57,4))</f>
        <v/>
      </c>
      <c r="AF57" s="19">
        <f>IF($A57="","",ROUND(I57+K57+L57+M57,2))</f>
        <v/>
      </c>
      <c r="AG57" s="19">
        <f>IF($A57="","",ROUND(N57-O57-Q57-R57,2))</f>
        <v/>
      </c>
      <c r="AH57" s="22">
        <f>IF($A57="","",IFERROR(INDEX('Mese precedente'!$C$5:$C$254,MATCH(A57,'Mese precedente'!$A$5:$A$254,0)),""))</f>
        <v/>
      </c>
      <c r="AI57" s="23">
        <f>IF($A57="","",IF(AH57="","",S57/AH57-1))</f>
        <v/>
      </c>
      <c r="AJ57" s="4">
        <f>IF($A57="","",CHAR(65+MOD(SUMPRODUCT(SUMIF('Codice fiscale'!$A$5:$A$40,MID(C57,{1,3,5,7,9,11,13,15},1),'Codice fiscale'!$B$5:$B$40))+SUMPRODUCT(SUMIF('Codice fiscale'!$A$5:$A$40,MID(C57,{2,4,6,8,10,12,14},1),'Codice fiscale'!$C$5:$C$40)),26)))</f>
        <v/>
      </c>
      <c r="AK57" s="4">
        <f>IF($A57="","",IF(ABS(I57-X57)&gt;Parametri!$C$11,"ERRORE","OK"))</f>
        <v/>
      </c>
      <c r="AL57" s="4">
        <f>IF($A57="","",IF(ABS(K57-AA57)&gt;Parametri!$C$11,"ERRORE","OK"))</f>
        <v/>
      </c>
      <c r="AM57" s="4">
        <f>IF($A57="","",IF(ABS(O57-AB57)&gt;Parametri!$C$11,"ERRORE","OK"))</f>
        <v/>
      </c>
      <c r="AN57" s="4">
        <f>IF($A57="","",IF(ABS(T57-AC57)&gt;Parametri!$C$11,"ERRORE","OK"))</f>
        <v/>
      </c>
      <c r="AO57" s="4">
        <f>IF($A57="","",IF(ABS(W57-AE57)&gt;Parametri!$C$12,"ERRORE","OK"))</f>
        <v/>
      </c>
      <c r="AP57" s="4">
        <f>IF($A57="","",IF(OR(ABS(N57-AF57)&gt;Parametri!$C$11,ABS(S57-AG57)&gt;Parametri!$C$11),"ERRORE","OK"))</f>
        <v/>
      </c>
      <c r="AQ57" s="4">
        <f>IF($A57="","",IF(AI57="","OK",IF(AND(ABS(AI57)&gt;Parametri!$C$10,G57=""),"ERRORE","OK")))</f>
        <v/>
      </c>
      <c r="AR57" s="4">
        <f>IF($A57="","",IF(AND(LEN(C57)=16,RIGHT(C57,1)=AJ57),"OK","ERRORE"))</f>
        <v/>
      </c>
      <c r="AS57" s="4">
        <f>IF($A57="","",IF(ISNA(MATCH(A57,'Mese precedente'!$A$5:$A$254,0)),"OK",IF(AND(G57="",OR(INDEX('Mese precedente'!$E$5:$E$254,MATCH(A57,'Mese precedente'!$A$5:$A$254,0))&amp;""&lt;&gt;D57&amp;"",ABS(INDEX('Mese precedente'!$F$5:$F$254,MATCH(A57,'Mese precedente'!$A$5:$A$254,0))-F57)&gt;Parametri!$C$11,ABS(INDEX('Mese precedente'!$G$5:$G$254,MATCH(A57,'Mese precedente'!$A$5:$A$254,0))-L57)&gt;Parametri!$C$11,INDEX('Mese precedente'!$H$5:$H$254,MATCH(A57,'Mese precedente'!$A$5:$A$254,0))&lt;&gt;E57)),"ERRORE","OK")))</f>
        <v/>
      </c>
      <c r="AT57" s="12">
        <f>IF($A57="","",COUNTIF(AK57:AS57,"ERRORE")+COUNTIF(AY57,"ERRORE"))</f>
        <v/>
      </c>
      <c r="AU57" s="15" t="n">
        <v>9</v>
      </c>
      <c r="AV57" s="15" t="n">
        <v>3</v>
      </c>
      <c r="AW57" s="4">
        <f>IF($A57="","",IF(E57&lt;=DATE(YEAR(Parametri!$C$5),1,1),MONTH(Parametri!$C$5),(YEAR(Parametri!$C$5)*12+MONTH(Parametri!$C$5))-(YEAR(E57)*12+MONTH(E57))+IF(DAY(EOMONTH(E57,0))-DAY(E57)+1&gt;=Parametri!$C$14,1,0)))</f>
        <v/>
      </c>
      <c r="AX57" s="4">
        <f>IF($A57="","",IF(E57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57)*12+MONTH(E57))+IF(DAY(EOMONTH(E57,0))-DAY(E57)+1&gt;=Parametri!$C$14,1,0)))</f>
        <v/>
      </c>
      <c r="AY57" s="4">
        <f>IF($A57="","",IF(AND(AU57="",AV57=""),"OK",IF(OR(AU57&lt;&gt;AW57,AV57&lt;&gt;AX57),"ERRORE","OK")))</f>
        <v/>
      </c>
    </row>
    <row r="58">
      <c r="A58" s="15" t="inlineStr">
        <is>
          <t>B054</t>
        </is>
      </c>
      <c r="B58" s="15" t="inlineStr">
        <is>
          <t>B</t>
        </is>
      </c>
      <c r="C58" s="15" t="inlineStr">
        <is>
          <t>ZPCZGG97H25Z119O</t>
        </is>
      </c>
      <c r="D58" s="15" t="inlineStr">
        <is>
          <t>4</t>
        </is>
      </c>
      <c r="E58" s="16" t="n">
        <v>44138</v>
      </c>
      <c r="F58" s="17" t="n">
        <v>1</v>
      </c>
      <c r="G58" s="15" t="inlineStr"/>
      <c r="H58" s="15" t="b">
        <v>1</v>
      </c>
      <c r="I58" s="17" t="n">
        <v>1781.68</v>
      </c>
      <c r="J58" s="15" t="n">
        <v>1</v>
      </c>
      <c r="K58" s="17" t="n">
        <v>20.66</v>
      </c>
      <c r="L58" s="17" t="n">
        <v>300</v>
      </c>
      <c r="M58" s="17" t="n">
        <v>0</v>
      </c>
      <c r="N58" s="17" t="n">
        <v>2102.34</v>
      </c>
      <c r="O58" s="17" t="n">
        <v>193.17</v>
      </c>
      <c r="P58" s="17" t="n">
        <v>1909.17</v>
      </c>
      <c r="Q58" s="17" t="n">
        <v>302.56</v>
      </c>
      <c r="R58" s="17" t="n">
        <v>28.64</v>
      </c>
      <c r="S58" s="17" t="n">
        <v>1577.97</v>
      </c>
      <c r="T58" s="17" t="n">
        <v>181.68</v>
      </c>
      <c r="U58" s="18" t="n">
        <v>2.1667</v>
      </c>
      <c r="V58" s="18" t="n">
        <v>0</v>
      </c>
      <c r="W58" s="18" t="n">
        <v>13.7102</v>
      </c>
      <c r="X58" s="19">
        <f>IF($A58="","",ROUND(INDEX(CCNL!$F$5:$F$12,MATCH(D58,CCNL!$A$5:$A$12,0))*F58,2))</f>
        <v/>
      </c>
      <c r="Y58" s="4">
        <f>IF($A58="","",(YEAR(Parametri!$C$5)*12+MONTH(Parametri!$C$5))-(YEAR(E58)*12+MONTH(E58)))</f>
        <v/>
      </c>
      <c r="Z58" s="4">
        <f>IF($A58="","",MIN(Parametri!$C$13,MAX(0,INT((Y58-1)/36))))</f>
        <v/>
      </c>
      <c r="AA58" s="19">
        <f>IF($A58="","",ROUND(INDEX(CCNL!$I$5:$I$12,MATCH(D58,CCNL!$A$5:$A$12,0))*Z58*F58,2))</f>
        <v/>
      </c>
      <c r="AB58" s="19">
        <f>IF($A58="","",ROUND(ROUND(N58,0)*Parametri!$C$6,2))</f>
        <v/>
      </c>
      <c r="AC58" s="19">
        <f>IF($A58="","",ROUND((I58+K58+L58)*Parametri!$C$8/Parametri!$C$7/12,2))</f>
        <v/>
      </c>
      <c r="AD58" s="20">
        <f>IF($A58="","",IFERROR(INDEX('Mese precedente'!$D$5:$D$254,MATCH(A58,'Mese precedente'!$A$5:$A$254,0)),0))</f>
        <v/>
      </c>
      <c r="AE58" s="21">
        <f>IF($A58="","",ROUND(AD58+ROUND(Parametri!$C$9/12,4)-V58,4))</f>
        <v/>
      </c>
      <c r="AF58" s="19">
        <f>IF($A58="","",ROUND(I58+K58+L58+M58,2))</f>
        <v/>
      </c>
      <c r="AG58" s="19">
        <f>IF($A58="","",ROUND(N58-O58-Q58-R58,2))</f>
        <v/>
      </c>
      <c r="AH58" s="22">
        <f>IF($A58="","",IFERROR(INDEX('Mese precedente'!$C$5:$C$254,MATCH(A58,'Mese precedente'!$A$5:$A$254,0)),""))</f>
        <v/>
      </c>
      <c r="AI58" s="23">
        <f>IF($A58="","",IF(AH58="","",S58/AH58-1))</f>
        <v/>
      </c>
      <c r="AJ58" s="4">
        <f>IF($A58="","",CHAR(65+MOD(SUMPRODUCT(SUMIF('Codice fiscale'!$A$5:$A$40,MID(C58,{1,3,5,7,9,11,13,15},1),'Codice fiscale'!$B$5:$B$40))+SUMPRODUCT(SUMIF('Codice fiscale'!$A$5:$A$40,MID(C58,{2,4,6,8,10,12,14},1),'Codice fiscale'!$C$5:$C$40)),26)))</f>
        <v/>
      </c>
      <c r="AK58" s="4">
        <f>IF($A58="","",IF(ABS(I58-X58)&gt;Parametri!$C$11,"ERRORE","OK"))</f>
        <v/>
      </c>
      <c r="AL58" s="4">
        <f>IF($A58="","",IF(ABS(K58-AA58)&gt;Parametri!$C$11,"ERRORE","OK"))</f>
        <v/>
      </c>
      <c r="AM58" s="4">
        <f>IF($A58="","",IF(ABS(O58-AB58)&gt;Parametri!$C$11,"ERRORE","OK"))</f>
        <v/>
      </c>
      <c r="AN58" s="4">
        <f>IF($A58="","",IF(ABS(T58-AC58)&gt;Parametri!$C$11,"ERRORE","OK"))</f>
        <v/>
      </c>
      <c r="AO58" s="4">
        <f>IF($A58="","",IF(ABS(W58-AE58)&gt;Parametri!$C$12,"ERRORE","OK"))</f>
        <v/>
      </c>
      <c r="AP58" s="4">
        <f>IF($A58="","",IF(OR(ABS(N58-AF58)&gt;Parametri!$C$11,ABS(S58-AG58)&gt;Parametri!$C$11),"ERRORE","OK"))</f>
        <v/>
      </c>
      <c r="AQ58" s="4">
        <f>IF($A58="","",IF(AI58="","OK",IF(AND(ABS(AI58)&gt;Parametri!$C$10,G58=""),"ERRORE","OK")))</f>
        <v/>
      </c>
      <c r="AR58" s="4">
        <f>IF($A58="","",IF(AND(LEN(C58)=16,RIGHT(C58,1)=AJ58),"OK","ERRORE"))</f>
        <v/>
      </c>
      <c r="AS58" s="4">
        <f>IF($A58="","",IF(ISNA(MATCH(A58,'Mese precedente'!$A$5:$A$254,0)),"OK",IF(AND(G58="",OR(INDEX('Mese precedente'!$E$5:$E$254,MATCH(A58,'Mese precedente'!$A$5:$A$254,0))&amp;""&lt;&gt;D58&amp;"",ABS(INDEX('Mese precedente'!$F$5:$F$254,MATCH(A58,'Mese precedente'!$A$5:$A$254,0))-F58)&gt;Parametri!$C$11,ABS(INDEX('Mese precedente'!$G$5:$G$254,MATCH(A58,'Mese precedente'!$A$5:$A$254,0))-L58)&gt;Parametri!$C$11,INDEX('Mese precedente'!$H$5:$H$254,MATCH(A58,'Mese precedente'!$A$5:$A$254,0))&lt;&gt;E58)),"ERRORE","OK")))</f>
        <v/>
      </c>
      <c r="AT58" s="12">
        <f>IF($A58="","",COUNTIF(AK58:AS58,"ERRORE")+COUNTIF(AY58,"ERRORE"))</f>
        <v/>
      </c>
      <c r="AU58" s="15" t="n">
        <v>9</v>
      </c>
      <c r="AV58" s="15" t="n">
        <v>3</v>
      </c>
      <c r="AW58" s="4">
        <f>IF($A58="","",IF(E58&lt;=DATE(YEAR(Parametri!$C$5),1,1),MONTH(Parametri!$C$5),(YEAR(Parametri!$C$5)*12+MONTH(Parametri!$C$5))-(YEAR(E58)*12+MONTH(E58))+IF(DAY(EOMONTH(E58,0))-DAY(E58)+1&gt;=Parametri!$C$14,1,0)))</f>
        <v/>
      </c>
      <c r="AX58" s="4">
        <f>IF($A58="","",IF(E58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58)*12+MONTH(E58))+IF(DAY(EOMONTH(E58,0))-DAY(E58)+1&gt;=Parametri!$C$14,1,0)))</f>
        <v/>
      </c>
      <c r="AY58" s="4">
        <f>IF($A58="","",IF(AND(AU58="",AV58=""),"OK",IF(OR(AU58&lt;&gt;AW58,AV58&lt;&gt;AX58),"ERRORE","OK")))</f>
        <v/>
      </c>
    </row>
    <row r="59">
      <c r="A59" s="15" t="inlineStr">
        <is>
          <t>B055</t>
        </is>
      </c>
      <c r="B59" s="15" t="inlineStr">
        <is>
          <t>B</t>
        </is>
      </c>
      <c r="C59" s="15" t="inlineStr">
        <is>
          <t>RNPBDL95M59Z168H</t>
        </is>
      </c>
      <c r="D59" s="15" t="inlineStr">
        <is>
          <t>5</t>
        </is>
      </c>
      <c r="E59" s="16" t="n">
        <v>42211</v>
      </c>
      <c r="F59" s="17" t="n">
        <v>1</v>
      </c>
      <c r="G59" s="15" t="inlineStr"/>
      <c r="H59" s="15" t="b">
        <v>1</v>
      </c>
      <c r="I59" s="17" t="n">
        <v>1658.01</v>
      </c>
      <c r="J59" s="15" t="n">
        <v>3</v>
      </c>
      <c r="K59" s="17" t="n">
        <v>60.9</v>
      </c>
      <c r="L59" s="17" t="n">
        <v>200</v>
      </c>
      <c r="M59" s="17" t="n">
        <v>0</v>
      </c>
      <c r="N59" s="17" t="n">
        <v>1918.91</v>
      </c>
      <c r="O59" s="17" t="n">
        <v>176.36</v>
      </c>
      <c r="P59" s="17" t="n">
        <v>1742.55</v>
      </c>
      <c r="Q59" s="17" t="n">
        <v>257.57</v>
      </c>
      <c r="R59" s="17" t="n">
        <v>26.14</v>
      </c>
      <c r="S59" s="17" t="n">
        <v>1458.84</v>
      </c>
      <c r="T59" s="17" t="n">
        <v>165.83</v>
      </c>
      <c r="U59" s="18" t="n">
        <v>2.1667</v>
      </c>
      <c r="V59" s="18" t="n">
        <v>1</v>
      </c>
      <c r="W59" s="18" t="n">
        <v>11.2349</v>
      </c>
      <c r="X59" s="19">
        <f>IF($A59="","",ROUND(INDEX(CCNL!$F$5:$F$12,MATCH(D59,CCNL!$A$5:$A$12,0))*F59,2))</f>
        <v/>
      </c>
      <c r="Y59" s="4">
        <f>IF($A59="","",(YEAR(Parametri!$C$5)*12+MONTH(Parametri!$C$5))-(YEAR(E59)*12+MONTH(E59)))</f>
        <v/>
      </c>
      <c r="Z59" s="4">
        <f>IF($A59="","",MIN(Parametri!$C$13,MAX(0,INT((Y59-1)/36))))</f>
        <v/>
      </c>
      <c r="AA59" s="19">
        <f>IF($A59="","",ROUND(INDEX(CCNL!$I$5:$I$12,MATCH(D59,CCNL!$A$5:$A$12,0))*Z59*F59,2))</f>
        <v/>
      </c>
      <c r="AB59" s="19">
        <f>IF($A59="","",ROUND(ROUND(N59,0)*Parametri!$C$6,2))</f>
        <v/>
      </c>
      <c r="AC59" s="19">
        <f>IF($A59="","",ROUND((I59+K59+L59)*Parametri!$C$8/Parametri!$C$7/12,2))</f>
        <v/>
      </c>
      <c r="AD59" s="20">
        <f>IF($A59="","",IFERROR(INDEX('Mese precedente'!$D$5:$D$254,MATCH(A59,'Mese precedente'!$A$5:$A$254,0)),0))</f>
        <v/>
      </c>
      <c r="AE59" s="21">
        <f>IF($A59="","",ROUND(AD59+ROUND(Parametri!$C$9/12,4)-V59,4))</f>
        <v/>
      </c>
      <c r="AF59" s="19">
        <f>IF($A59="","",ROUND(I59+K59+L59+M59,2))</f>
        <v/>
      </c>
      <c r="AG59" s="19">
        <f>IF($A59="","",ROUND(N59-O59-Q59-R59,2))</f>
        <v/>
      </c>
      <c r="AH59" s="22">
        <f>IF($A59="","",IFERROR(INDEX('Mese precedente'!$C$5:$C$254,MATCH(A59,'Mese precedente'!$A$5:$A$254,0)),""))</f>
        <v/>
      </c>
      <c r="AI59" s="23">
        <f>IF($A59="","",IF(AH59="","",S59/AH59-1))</f>
        <v/>
      </c>
      <c r="AJ59" s="4">
        <f>IF($A59="","",CHAR(65+MOD(SUMPRODUCT(SUMIF('Codice fiscale'!$A$5:$A$40,MID(C59,{1,3,5,7,9,11,13,15},1),'Codice fiscale'!$B$5:$B$40))+SUMPRODUCT(SUMIF('Codice fiscale'!$A$5:$A$40,MID(C59,{2,4,6,8,10,12,14},1),'Codice fiscale'!$C$5:$C$40)),26)))</f>
        <v/>
      </c>
      <c r="AK59" s="4">
        <f>IF($A59="","",IF(ABS(I59-X59)&gt;Parametri!$C$11,"ERRORE","OK"))</f>
        <v/>
      </c>
      <c r="AL59" s="4">
        <f>IF($A59="","",IF(ABS(K59-AA59)&gt;Parametri!$C$11,"ERRORE","OK"))</f>
        <v/>
      </c>
      <c r="AM59" s="4">
        <f>IF($A59="","",IF(ABS(O59-AB59)&gt;Parametri!$C$11,"ERRORE","OK"))</f>
        <v/>
      </c>
      <c r="AN59" s="4">
        <f>IF($A59="","",IF(ABS(T59-AC59)&gt;Parametri!$C$11,"ERRORE","OK"))</f>
        <v/>
      </c>
      <c r="AO59" s="4">
        <f>IF($A59="","",IF(ABS(W59-AE59)&gt;Parametri!$C$12,"ERRORE","OK"))</f>
        <v/>
      </c>
      <c r="AP59" s="4">
        <f>IF($A59="","",IF(OR(ABS(N59-AF59)&gt;Parametri!$C$11,ABS(S59-AG59)&gt;Parametri!$C$11),"ERRORE","OK"))</f>
        <v/>
      </c>
      <c r="AQ59" s="4">
        <f>IF($A59="","",IF(AI59="","OK",IF(AND(ABS(AI59)&gt;Parametri!$C$10,G59=""),"ERRORE","OK")))</f>
        <v/>
      </c>
      <c r="AR59" s="4">
        <f>IF($A59="","",IF(AND(LEN(C59)=16,RIGHT(C59,1)=AJ59),"OK","ERRORE"))</f>
        <v/>
      </c>
      <c r="AS59" s="4">
        <f>IF($A59="","",IF(ISNA(MATCH(A59,'Mese precedente'!$A$5:$A$254,0)),"OK",IF(AND(G59="",OR(INDEX('Mese precedente'!$E$5:$E$254,MATCH(A59,'Mese precedente'!$A$5:$A$254,0))&amp;""&lt;&gt;D59&amp;"",ABS(INDEX('Mese precedente'!$F$5:$F$254,MATCH(A59,'Mese precedente'!$A$5:$A$254,0))-F59)&gt;Parametri!$C$11,ABS(INDEX('Mese precedente'!$G$5:$G$254,MATCH(A59,'Mese precedente'!$A$5:$A$254,0))-L59)&gt;Parametri!$C$11,INDEX('Mese precedente'!$H$5:$H$254,MATCH(A59,'Mese precedente'!$A$5:$A$254,0))&lt;&gt;E59)),"ERRORE","OK")))</f>
        <v/>
      </c>
      <c r="AT59" s="12">
        <f>IF($A59="","",COUNTIF(AK59:AS59,"ERRORE")+COUNTIF(AY59,"ERRORE"))</f>
        <v/>
      </c>
      <c r="AU59" s="15" t="n">
        <v>9</v>
      </c>
      <c r="AV59" s="15" t="n">
        <v>3</v>
      </c>
      <c r="AW59" s="4">
        <f>IF($A59="","",IF(E59&lt;=DATE(YEAR(Parametri!$C$5),1,1),MONTH(Parametri!$C$5),(YEAR(Parametri!$C$5)*12+MONTH(Parametri!$C$5))-(YEAR(E59)*12+MONTH(E59))+IF(DAY(EOMONTH(E59,0))-DAY(E59)+1&gt;=Parametri!$C$14,1,0)))</f>
        <v/>
      </c>
      <c r="AX59" s="4">
        <f>IF($A59="","",IF(E59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59)*12+MONTH(E59))+IF(DAY(EOMONTH(E59,0))-DAY(E59)+1&gt;=Parametri!$C$14,1,0)))</f>
        <v/>
      </c>
      <c r="AY59" s="4">
        <f>IF($A59="","",IF(AND(AU59="",AV59=""),"OK",IF(OR(AU59&lt;&gt;AW59,AV59&lt;&gt;AX59),"ERRORE","OK")))</f>
        <v/>
      </c>
    </row>
    <row r="60">
      <c r="A60" s="15" t="inlineStr">
        <is>
          <t>B056</t>
        </is>
      </c>
      <c r="B60" s="15" t="inlineStr">
        <is>
          <t>B</t>
        </is>
      </c>
      <c r="C60" s="15" t="inlineStr">
        <is>
          <t>CTZLTD72P68Z257S</t>
        </is>
      </c>
      <c r="D60" s="15" t="inlineStr">
        <is>
          <t>5</t>
        </is>
      </c>
      <c r="E60" s="16" t="n">
        <v>45159</v>
      </c>
      <c r="F60" s="17" t="n">
        <v>1</v>
      </c>
      <c r="G60" s="15" t="inlineStr"/>
      <c r="H60" s="15" t="b">
        <v>0</v>
      </c>
      <c r="I60" s="17" t="n">
        <v>1658.01</v>
      </c>
      <c r="J60" s="15" t="n">
        <v>1</v>
      </c>
      <c r="K60" s="17" t="n">
        <v>20.3</v>
      </c>
      <c r="L60" s="17" t="n">
        <v>300</v>
      </c>
      <c r="M60" s="17" t="n">
        <v>0</v>
      </c>
      <c r="N60" s="17" t="n">
        <v>1978.31</v>
      </c>
      <c r="O60" s="17" t="n">
        <v>181.78</v>
      </c>
      <c r="P60" s="17" t="n">
        <v>1796.53</v>
      </c>
      <c r="Q60" s="17" t="n">
        <v>272.15</v>
      </c>
      <c r="R60" s="17" t="n">
        <v>26.95</v>
      </c>
      <c r="S60" s="17" t="n">
        <v>1497.43</v>
      </c>
      <c r="T60" s="17" t="n">
        <v>170.97</v>
      </c>
      <c r="U60" s="18" t="n">
        <v>2.1667</v>
      </c>
      <c r="V60" s="18" t="n">
        <v>0</v>
      </c>
      <c r="W60" s="18" t="n">
        <v>17.9253</v>
      </c>
      <c r="X60" s="19">
        <f>IF($A60="","",ROUND(INDEX(CCNL!$F$5:$F$12,MATCH(D60,CCNL!$A$5:$A$12,0))*F60,2))</f>
        <v/>
      </c>
      <c r="Y60" s="4">
        <f>IF($A60="","",(YEAR(Parametri!$C$5)*12+MONTH(Parametri!$C$5))-(YEAR(E60)*12+MONTH(E60)))</f>
        <v/>
      </c>
      <c r="Z60" s="4">
        <f>IF($A60="","",MIN(Parametri!$C$13,MAX(0,INT((Y60-1)/36))))</f>
        <v/>
      </c>
      <c r="AA60" s="19">
        <f>IF($A60="","",ROUND(INDEX(CCNL!$I$5:$I$12,MATCH(D60,CCNL!$A$5:$A$12,0))*Z60*F60,2))</f>
        <v/>
      </c>
      <c r="AB60" s="19">
        <f>IF($A60="","",ROUND(ROUND(N60,0)*Parametri!$C$6,2))</f>
        <v/>
      </c>
      <c r="AC60" s="19">
        <f>IF($A60="","",ROUND((I60+K60+L60)*Parametri!$C$8/Parametri!$C$7/12,2))</f>
        <v/>
      </c>
      <c r="AD60" s="20">
        <f>IF($A60="","",IFERROR(INDEX('Mese precedente'!$D$5:$D$254,MATCH(A60,'Mese precedente'!$A$5:$A$254,0)),0))</f>
        <v/>
      </c>
      <c r="AE60" s="21">
        <f>IF($A60="","",ROUND(AD60+ROUND(Parametri!$C$9/12,4)-V60,4))</f>
        <v/>
      </c>
      <c r="AF60" s="19">
        <f>IF($A60="","",ROUND(I60+K60+L60+M60,2))</f>
        <v/>
      </c>
      <c r="AG60" s="19">
        <f>IF($A60="","",ROUND(N60-O60-Q60-R60,2))</f>
        <v/>
      </c>
      <c r="AH60" s="22">
        <f>IF($A60="","",IFERROR(INDEX('Mese precedente'!$C$5:$C$254,MATCH(A60,'Mese precedente'!$A$5:$A$254,0)),""))</f>
        <v/>
      </c>
      <c r="AI60" s="23">
        <f>IF($A60="","",IF(AH60="","",S60/AH60-1))</f>
        <v/>
      </c>
      <c r="AJ60" s="4">
        <f>IF($A60="","",CHAR(65+MOD(SUMPRODUCT(SUMIF('Codice fiscale'!$A$5:$A$40,MID(C60,{1,3,5,7,9,11,13,15},1),'Codice fiscale'!$B$5:$B$40))+SUMPRODUCT(SUMIF('Codice fiscale'!$A$5:$A$40,MID(C60,{2,4,6,8,10,12,14},1),'Codice fiscale'!$C$5:$C$40)),26)))</f>
        <v/>
      </c>
      <c r="AK60" s="4">
        <f>IF($A60="","",IF(ABS(I60-X60)&gt;Parametri!$C$11,"ERRORE","OK"))</f>
        <v/>
      </c>
      <c r="AL60" s="4">
        <f>IF($A60="","",IF(ABS(K60-AA60)&gt;Parametri!$C$11,"ERRORE","OK"))</f>
        <v/>
      </c>
      <c r="AM60" s="4">
        <f>IF($A60="","",IF(ABS(O60-AB60)&gt;Parametri!$C$11,"ERRORE","OK"))</f>
        <v/>
      </c>
      <c r="AN60" s="4">
        <f>IF($A60="","",IF(ABS(T60-AC60)&gt;Parametri!$C$11,"ERRORE","OK"))</f>
        <v/>
      </c>
      <c r="AO60" s="4">
        <f>IF($A60="","",IF(ABS(W60-AE60)&gt;Parametri!$C$12,"ERRORE","OK"))</f>
        <v/>
      </c>
      <c r="AP60" s="4">
        <f>IF($A60="","",IF(OR(ABS(N60-AF60)&gt;Parametri!$C$11,ABS(S60-AG60)&gt;Parametri!$C$11),"ERRORE","OK"))</f>
        <v/>
      </c>
      <c r="AQ60" s="4">
        <f>IF($A60="","",IF(AI60="","OK",IF(AND(ABS(AI60)&gt;Parametri!$C$10,G60=""),"ERRORE","OK")))</f>
        <v/>
      </c>
      <c r="AR60" s="4">
        <f>IF($A60="","",IF(AND(LEN(C60)=16,RIGHT(C60,1)=AJ60),"OK","ERRORE"))</f>
        <v/>
      </c>
      <c r="AS60" s="4">
        <f>IF($A60="","",IF(ISNA(MATCH(A60,'Mese precedente'!$A$5:$A$254,0)),"OK",IF(AND(G60="",OR(INDEX('Mese precedente'!$E$5:$E$254,MATCH(A60,'Mese precedente'!$A$5:$A$254,0))&amp;""&lt;&gt;D60&amp;"",ABS(INDEX('Mese precedente'!$F$5:$F$254,MATCH(A60,'Mese precedente'!$A$5:$A$254,0))-F60)&gt;Parametri!$C$11,ABS(INDEX('Mese precedente'!$G$5:$G$254,MATCH(A60,'Mese precedente'!$A$5:$A$254,0))-L60)&gt;Parametri!$C$11,INDEX('Mese precedente'!$H$5:$H$254,MATCH(A60,'Mese precedente'!$A$5:$A$254,0))&lt;&gt;E60)),"ERRORE","OK")))</f>
        <v/>
      </c>
      <c r="AT60" s="12">
        <f>IF($A60="","",COUNTIF(AK60:AS60,"ERRORE")+COUNTIF(AY60,"ERRORE"))</f>
        <v/>
      </c>
      <c r="AU60" s="15" t="n">
        <v>9</v>
      </c>
      <c r="AV60" s="15" t="n">
        <v>3</v>
      </c>
      <c r="AW60" s="4">
        <f>IF($A60="","",IF(E60&lt;=DATE(YEAR(Parametri!$C$5),1,1),MONTH(Parametri!$C$5),(YEAR(Parametri!$C$5)*12+MONTH(Parametri!$C$5))-(YEAR(E60)*12+MONTH(E60))+IF(DAY(EOMONTH(E60,0))-DAY(E60)+1&gt;=Parametri!$C$14,1,0)))</f>
        <v/>
      </c>
      <c r="AX60" s="4">
        <f>IF($A60="","",IF(E60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60)*12+MONTH(E60))+IF(DAY(EOMONTH(E60,0))-DAY(E60)+1&gt;=Parametri!$C$14,1,0)))</f>
        <v/>
      </c>
      <c r="AY60" s="4">
        <f>IF($A60="","",IF(AND(AU60="",AV60=""),"OK",IF(OR(AU60&lt;&gt;AW60,AV60&lt;&gt;AX60),"ERRORE","OK")))</f>
        <v/>
      </c>
    </row>
    <row r="61">
      <c r="A61" s="15" t="inlineStr">
        <is>
          <t>B057</t>
        </is>
      </c>
      <c r="B61" s="15" t="inlineStr">
        <is>
          <t>B</t>
        </is>
      </c>
      <c r="C61" s="15" t="inlineStr">
        <is>
          <t>NFRDNF91T48Z158N</t>
        </is>
      </c>
      <c r="D61" s="15" t="inlineStr">
        <is>
          <t>6</t>
        </is>
      </c>
      <c r="E61" s="16" t="n">
        <v>44668</v>
      </c>
      <c r="F61" s="17" t="n">
        <v>1</v>
      </c>
      <c r="G61" s="15" t="inlineStr"/>
      <c r="H61" s="15" t="b">
        <v>1</v>
      </c>
      <c r="I61" s="17" t="n">
        <v>1539.7</v>
      </c>
      <c r="J61" s="15" t="n">
        <v>1</v>
      </c>
      <c r="K61" s="17" t="n">
        <v>19.73</v>
      </c>
      <c r="L61" s="17" t="n">
        <v>0</v>
      </c>
      <c r="M61" s="17" t="n">
        <v>0</v>
      </c>
      <c r="N61" s="17" t="n">
        <v>1559.43</v>
      </c>
      <c r="O61" s="17" t="n">
        <v>143.27</v>
      </c>
      <c r="P61" s="17" t="n">
        <v>1416.16</v>
      </c>
      <c r="Q61" s="17" t="n">
        <v>169.45</v>
      </c>
      <c r="R61" s="17" t="n">
        <v>21.24</v>
      </c>
      <c r="S61" s="17" t="n">
        <v>1225.47</v>
      </c>
      <c r="T61" s="17" t="n">
        <v>134.77</v>
      </c>
      <c r="U61" s="18" t="n">
        <v>2.1667</v>
      </c>
      <c r="V61" s="18" t="n">
        <v>2</v>
      </c>
      <c r="W61" s="18" t="n">
        <v>13.3447</v>
      </c>
      <c r="X61" s="19">
        <f>IF($A61="","",ROUND(INDEX(CCNL!$F$5:$F$12,MATCH(D61,CCNL!$A$5:$A$12,0))*F61,2))</f>
        <v/>
      </c>
      <c r="Y61" s="4">
        <f>IF($A61="","",(YEAR(Parametri!$C$5)*12+MONTH(Parametri!$C$5))-(YEAR(E61)*12+MONTH(E61)))</f>
        <v/>
      </c>
      <c r="Z61" s="4">
        <f>IF($A61="","",MIN(Parametri!$C$13,MAX(0,INT((Y61-1)/36))))</f>
        <v/>
      </c>
      <c r="AA61" s="19">
        <f>IF($A61="","",ROUND(INDEX(CCNL!$I$5:$I$12,MATCH(D61,CCNL!$A$5:$A$12,0))*Z61*F61,2))</f>
        <v/>
      </c>
      <c r="AB61" s="19">
        <f>IF($A61="","",ROUND(ROUND(N61,0)*Parametri!$C$6,2))</f>
        <v/>
      </c>
      <c r="AC61" s="19">
        <f>IF($A61="","",ROUND((I61+K61+L61)*Parametri!$C$8/Parametri!$C$7/12,2))</f>
        <v/>
      </c>
      <c r="AD61" s="20">
        <f>IF($A61="","",IFERROR(INDEX('Mese precedente'!$D$5:$D$254,MATCH(A61,'Mese precedente'!$A$5:$A$254,0)),0))</f>
        <v/>
      </c>
      <c r="AE61" s="21">
        <f>IF($A61="","",ROUND(AD61+ROUND(Parametri!$C$9/12,4)-V61,4))</f>
        <v/>
      </c>
      <c r="AF61" s="19">
        <f>IF($A61="","",ROUND(I61+K61+L61+M61,2))</f>
        <v/>
      </c>
      <c r="AG61" s="19">
        <f>IF($A61="","",ROUND(N61-O61-Q61-R61,2))</f>
        <v/>
      </c>
      <c r="AH61" s="22">
        <f>IF($A61="","",IFERROR(INDEX('Mese precedente'!$C$5:$C$254,MATCH(A61,'Mese precedente'!$A$5:$A$254,0)),""))</f>
        <v/>
      </c>
      <c r="AI61" s="23">
        <f>IF($A61="","",IF(AH61="","",S61/AH61-1))</f>
        <v/>
      </c>
      <c r="AJ61" s="4">
        <f>IF($A61="","",CHAR(65+MOD(SUMPRODUCT(SUMIF('Codice fiscale'!$A$5:$A$40,MID(C61,{1,3,5,7,9,11,13,15},1),'Codice fiscale'!$B$5:$B$40))+SUMPRODUCT(SUMIF('Codice fiscale'!$A$5:$A$40,MID(C61,{2,4,6,8,10,12,14},1),'Codice fiscale'!$C$5:$C$40)),26)))</f>
        <v/>
      </c>
      <c r="AK61" s="4">
        <f>IF($A61="","",IF(ABS(I61-X61)&gt;Parametri!$C$11,"ERRORE","OK"))</f>
        <v/>
      </c>
      <c r="AL61" s="4">
        <f>IF($A61="","",IF(ABS(K61-AA61)&gt;Parametri!$C$11,"ERRORE","OK"))</f>
        <v/>
      </c>
      <c r="AM61" s="4">
        <f>IF($A61="","",IF(ABS(O61-AB61)&gt;Parametri!$C$11,"ERRORE","OK"))</f>
        <v/>
      </c>
      <c r="AN61" s="4">
        <f>IF($A61="","",IF(ABS(T61-AC61)&gt;Parametri!$C$11,"ERRORE","OK"))</f>
        <v/>
      </c>
      <c r="AO61" s="4">
        <f>IF($A61="","",IF(ABS(W61-AE61)&gt;Parametri!$C$12,"ERRORE","OK"))</f>
        <v/>
      </c>
      <c r="AP61" s="4">
        <f>IF($A61="","",IF(OR(ABS(N61-AF61)&gt;Parametri!$C$11,ABS(S61-AG61)&gt;Parametri!$C$11),"ERRORE","OK"))</f>
        <v/>
      </c>
      <c r="AQ61" s="4">
        <f>IF($A61="","",IF(AI61="","OK",IF(AND(ABS(AI61)&gt;Parametri!$C$10,G61=""),"ERRORE","OK")))</f>
        <v/>
      </c>
      <c r="AR61" s="4">
        <f>IF($A61="","",IF(AND(LEN(C61)=16,RIGHT(C61,1)=AJ61),"OK","ERRORE"))</f>
        <v/>
      </c>
      <c r="AS61" s="4">
        <f>IF($A61="","",IF(ISNA(MATCH(A61,'Mese precedente'!$A$5:$A$254,0)),"OK",IF(AND(G61="",OR(INDEX('Mese precedente'!$E$5:$E$254,MATCH(A61,'Mese precedente'!$A$5:$A$254,0))&amp;""&lt;&gt;D61&amp;"",ABS(INDEX('Mese precedente'!$F$5:$F$254,MATCH(A61,'Mese precedente'!$A$5:$A$254,0))-F61)&gt;Parametri!$C$11,ABS(INDEX('Mese precedente'!$G$5:$G$254,MATCH(A61,'Mese precedente'!$A$5:$A$254,0))-L61)&gt;Parametri!$C$11,INDEX('Mese precedente'!$H$5:$H$254,MATCH(A61,'Mese precedente'!$A$5:$A$254,0))&lt;&gt;E61)),"ERRORE","OK")))</f>
        <v/>
      </c>
      <c r="AT61" s="12">
        <f>IF($A61="","",COUNTIF(AK61:AS61,"ERRORE")+COUNTIF(AY61,"ERRORE"))</f>
        <v/>
      </c>
      <c r="AU61" s="15" t="n">
        <v>9</v>
      </c>
      <c r="AV61" s="15" t="n">
        <v>3</v>
      </c>
      <c r="AW61" s="4">
        <f>IF($A61="","",IF(E61&lt;=DATE(YEAR(Parametri!$C$5),1,1),MONTH(Parametri!$C$5),(YEAR(Parametri!$C$5)*12+MONTH(Parametri!$C$5))-(YEAR(E61)*12+MONTH(E61))+IF(DAY(EOMONTH(E61,0))-DAY(E61)+1&gt;=Parametri!$C$14,1,0)))</f>
        <v/>
      </c>
      <c r="AX61" s="4">
        <f>IF($A61="","",IF(E61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61)*12+MONTH(E61))+IF(DAY(EOMONTH(E61,0))-DAY(E61)+1&gt;=Parametri!$C$14,1,0)))</f>
        <v/>
      </c>
      <c r="AY61" s="4">
        <f>IF($A61="","",IF(AND(AU61="",AV61=""),"OK",IF(OR(AU61&lt;&gt;AW61,AV61&lt;&gt;AX61),"ERRORE","OK")))</f>
        <v/>
      </c>
    </row>
    <row r="62">
      <c r="A62" s="15" t="inlineStr">
        <is>
          <t>B058</t>
        </is>
      </c>
      <c r="B62" s="15" t="inlineStr">
        <is>
          <t>B</t>
        </is>
      </c>
      <c r="C62" s="15" t="inlineStr">
        <is>
          <t>GFZPLG92P01Z321A</t>
        </is>
      </c>
      <c r="D62" s="15" t="inlineStr">
        <is>
          <t>5</t>
        </is>
      </c>
      <c r="E62" s="16" t="n">
        <v>46125</v>
      </c>
      <c r="F62" s="17" t="n">
        <v>1</v>
      </c>
      <c r="G62" s="15" t="inlineStr"/>
      <c r="H62" s="15" t="b">
        <v>0</v>
      </c>
      <c r="I62" s="17" t="n">
        <v>1658.01</v>
      </c>
      <c r="J62" s="15" t="n">
        <v>0</v>
      </c>
      <c r="K62" s="17" t="n">
        <v>0</v>
      </c>
      <c r="L62" s="17" t="n">
        <v>0</v>
      </c>
      <c r="M62" s="17" t="n">
        <v>0</v>
      </c>
      <c r="N62" s="17" t="n">
        <v>1658.01</v>
      </c>
      <c r="O62" s="17" t="n">
        <v>152.37</v>
      </c>
      <c r="P62" s="17" t="n">
        <v>1505.64</v>
      </c>
      <c r="Q62" s="17" t="n">
        <v>193.61</v>
      </c>
      <c r="R62" s="17" t="n">
        <v>22.58</v>
      </c>
      <c r="S62" s="17" t="n">
        <v>1289.45</v>
      </c>
      <c r="T62" s="17" t="n">
        <v>143.28</v>
      </c>
      <c r="U62" s="18" t="n">
        <v>2.1667</v>
      </c>
      <c r="V62" s="18" t="n">
        <v>0</v>
      </c>
      <c r="W62" s="18" t="n">
        <v>20.478</v>
      </c>
      <c r="X62" s="19">
        <f>IF($A62="","",ROUND(INDEX(CCNL!$F$5:$F$12,MATCH(D62,CCNL!$A$5:$A$12,0))*F62,2))</f>
        <v/>
      </c>
      <c r="Y62" s="4">
        <f>IF($A62="","",(YEAR(Parametri!$C$5)*12+MONTH(Parametri!$C$5))-(YEAR(E62)*12+MONTH(E62)))</f>
        <v/>
      </c>
      <c r="Z62" s="4">
        <f>IF($A62="","",MIN(Parametri!$C$13,MAX(0,INT((Y62-1)/36))))</f>
        <v/>
      </c>
      <c r="AA62" s="19">
        <f>IF($A62="","",ROUND(INDEX(CCNL!$I$5:$I$12,MATCH(D62,CCNL!$A$5:$A$12,0))*Z62*F62,2))</f>
        <v/>
      </c>
      <c r="AB62" s="19">
        <f>IF($A62="","",ROUND(ROUND(N62,0)*Parametri!$C$6,2))</f>
        <v/>
      </c>
      <c r="AC62" s="19">
        <f>IF($A62="","",ROUND((I62+K62+L62)*Parametri!$C$8/Parametri!$C$7/12,2))</f>
        <v/>
      </c>
      <c r="AD62" s="20">
        <f>IF($A62="","",IFERROR(INDEX('Mese precedente'!$D$5:$D$254,MATCH(A62,'Mese precedente'!$A$5:$A$254,0)),0))</f>
        <v/>
      </c>
      <c r="AE62" s="21">
        <f>IF($A62="","",ROUND(AD62+ROUND(Parametri!$C$9/12,4)-V62,4))</f>
        <v/>
      </c>
      <c r="AF62" s="19">
        <f>IF($A62="","",ROUND(I62+K62+L62+M62,2))</f>
        <v/>
      </c>
      <c r="AG62" s="19">
        <f>IF($A62="","",ROUND(N62-O62-Q62-R62,2))</f>
        <v/>
      </c>
      <c r="AH62" s="22">
        <f>IF($A62="","",IFERROR(INDEX('Mese precedente'!$C$5:$C$254,MATCH(A62,'Mese precedente'!$A$5:$A$254,0)),""))</f>
        <v/>
      </c>
      <c r="AI62" s="23">
        <f>IF($A62="","",IF(AH62="","",S62/AH62-1))</f>
        <v/>
      </c>
      <c r="AJ62" s="4">
        <f>IF($A62="","",CHAR(65+MOD(SUMPRODUCT(SUMIF('Codice fiscale'!$A$5:$A$40,MID(C62,{1,3,5,7,9,11,13,15},1),'Codice fiscale'!$B$5:$B$40))+SUMPRODUCT(SUMIF('Codice fiscale'!$A$5:$A$40,MID(C62,{2,4,6,8,10,12,14},1),'Codice fiscale'!$C$5:$C$40)),26)))</f>
        <v/>
      </c>
      <c r="AK62" s="4">
        <f>IF($A62="","",IF(ABS(I62-X62)&gt;Parametri!$C$11,"ERRORE","OK"))</f>
        <v/>
      </c>
      <c r="AL62" s="4">
        <f>IF($A62="","",IF(ABS(K62-AA62)&gt;Parametri!$C$11,"ERRORE","OK"))</f>
        <v/>
      </c>
      <c r="AM62" s="4">
        <f>IF($A62="","",IF(ABS(O62-AB62)&gt;Parametri!$C$11,"ERRORE","OK"))</f>
        <v/>
      </c>
      <c r="AN62" s="4">
        <f>IF($A62="","",IF(ABS(T62-AC62)&gt;Parametri!$C$11,"ERRORE","OK"))</f>
        <v/>
      </c>
      <c r="AO62" s="4">
        <f>IF($A62="","",IF(ABS(W62-AE62)&gt;Parametri!$C$12,"ERRORE","OK"))</f>
        <v/>
      </c>
      <c r="AP62" s="4">
        <f>IF($A62="","",IF(OR(ABS(N62-AF62)&gt;Parametri!$C$11,ABS(S62-AG62)&gt;Parametri!$C$11),"ERRORE","OK"))</f>
        <v/>
      </c>
      <c r="AQ62" s="4">
        <f>IF($A62="","",IF(AI62="","OK",IF(AND(ABS(AI62)&gt;Parametri!$C$10,G62=""),"ERRORE","OK")))</f>
        <v/>
      </c>
      <c r="AR62" s="4">
        <f>IF($A62="","",IF(AND(LEN(C62)=16,RIGHT(C62,1)=AJ62),"OK","ERRORE"))</f>
        <v/>
      </c>
      <c r="AS62" s="4">
        <f>IF($A62="","",IF(ISNA(MATCH(A62,'Mese precedente'!$A$5:$A$254,0)),"OK",IF(AND(G62="",OR(INDEX('Mese precedente'!$E$5:$E$254,MATCH(A62,'Mese precedente'!$A$5:$A$254,0))&amp;""&lt;&gt;D62&amp;"",ABS(INDEX('Mese precedente'!$F$5:$F$254,MATCH(A62,'Mese precedente'!$A$5:$A$254,0))-F62)&gt;Parametri!$C$11,ABS(INDEX('Mese precedente'!$G$5:$G$254,MATCH(A62,'Mese precedente'!$A$5:$A$254,0))-L62)&gt;Parametri!$C$11,INDEX('Mese precedente'!$H$5:$H$254,MATCH(A62,'Mese precedente'!$A$5:$A$254,0))&lt;&gt;E62)),"ERRORE","OK")))</f>
        <v/>
      </c>
      <c r="AT62" s="12">
        <f>IF($A62="","",COUNTIF(AK62:AS62,"ERRORE")+COUNTIF(AY62,"ERRORE"))</f>
        <v/>
      </c>
      <c r="AU62" s="15" t="n">
        <v>6</v>
      </c>
      <c r="AV62" s="15" t="n">
        <v>3</v>
      </c>
      <c r="AW62" s="4">
        <f>IF($A62="","",IF(E62&lt;=DATE(YEAR(Parametri!$C$5),1,1),MONTH(Parametri!$C$5),(YEAR(Parametri!$C$5)*12+MONTH(Parametri!$C$5))-(YEAR(E62)*12+MONTH(E62))+IF(DAY(EOMONTH(E62,0))-DAY(E62)+1&gt;=Parametri!$C$14,1,0)))</f>
        <v/>
      </c>
      <c r="AX62" s="4">
        <f>IF($A62="","",IF(E62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62)*12+MONTH(E62))+IF(DAY(EOMONTH(E62,0))-DAY(E62)+1&gt;=Parametri!$C$14,1,0)))</f>
        <v/>
      </c>
      <c r="AY62" s="4">
        <f>IF($A62="","",IF(AND(AU62="",AV62=""),"OK",IF(OR(AU62&lt;&gt;AW62,AV62&lt;&gt;AX62),"ERRORE","OK")))</f>
        <v/>
      </c>
    </row>
    <row r="63">
      <c r="A63" s="15" t="inlineStr">
        <is>
          <t>B059</t>
        </is>
      </c>
      <c r="B63" s="15" t="inlineStr">
        <is>
          <t>B</t>
        </is>
      </c>
      <c r="C63" s="15" t="inlineStr">
        <is>
          <t>RCPDNM84R28Z156P</t>
        </is>
      </c>
      <c r="D63" s="15" t="inlineStr">
        <is>
          <t>3</t>
        </is>
      </c>
      <c r="E63" s="16" t="n">
        <v>43541</v>
      </c>
      <c r="F63" s="17" t="n">
        <v>1</v>
      </c>
      <c r="G63" s="15" t="inlineStr"/>
      <c r="H63" s="15" t="b">
        <v>0</v>
      </c>
      <c r="I63" s="17" t="n">
        <v>1981.84</v>
      </c>
      <c r="J63" s="15" t="n">
        <v>2</v>
      </c>
      <c r="K63" s="17" t="n">
        <v>43.9</v>
      </c>
      <c r="L63" s="17" t="n">
        <v>50</v>
      </c>
      <c r="M63" s="17" t="n">
        <v>0</v>
      </c>
      <c r="N63" s="17" t="n">
        <v>2075.74</v>
      </c>
      <c r="O63" s="17" t="n">
        <v>190.78</v>
      </c>
      <c r="P63" s="17" t="n">
        <v>1884.96</v>
      </c>
      <c r="Q63" s="17" t="n">
        <v>296.02</v>
      </c>
      <c r="R63" s="17" t="n">
        <v>28.27</v>
      </c>
      <c r="S63" s="17" t="n">
        <v>1560.67</v>
      </c>
      <c r="T63" s="17" t="n">
        <v>171.27</v>
      </c>
      <c r="U63" s="18" t="n">
        <v>2.1667</v>
      </c>
      <c r="V63" s="18" t="n">
        <v>0</v>
      </c>
      <c r="W63" s="18" t="n">
        <v>4.8635</v>
      </c>
      <c r="X63" s="19">
        <f>IF($A63="","",ROUND(INDEX(CCNL!$F$5:$F$12,MATCH(D63,CCNL!$A$5:$A$12,0))*F63,2))</f>
        <v/>
      </c>
      <c r="Y63" s="4">
        <f>IF($A63="","",(YEAR(Parametri!$C$5)*12+MONTH(Parametri!$C$5))-(YEAR(E63)*12+MONTH(E63)))</f>
        <v/>
      </c>
      <c r="Z63" s="4">
        <f>IF($A63="","",MIN(Parametri!$C$13,MAX(0,INT((Y63-1)/36))))</f>
        <v/>
      </c>
      <c r="AA63" s="19">
        <f>IF($A63="","",ROUND(INDEX(CCNL!$I$5:$I$12,MATCH(D63,CCNL!$A$5:$A$12,0))*Z63*F63,2))</f>
        <v/>
      </c>
      <c r="AB63" s="19">
        <f>IF($A63="","",ROUND(ROUND(N63,0)*Parametri!$C$6,2))</f>
        <v/>
      </c>
      <c r="AC63" s="19">
        <f>IF($A63="","",ROUND((I63+K63+L63)*Parametri!$C$8/Parametri!$C$7/12,2))</f>
        <v/>
      </c>
      <c r="AD63" s="20">
        <f>IF($A63="","",IFERROR(INDEX('Mese precedente'!$D$5:$D$254,MATCH(A63,'Mese precedente'!$A$5:$A$254,0)),0))</f>
        <v/>
      </c>
      <c r="AE63" s="21">
        <f>IF($A63="","",ROUND(AD63+ROUND(Parametri!$C$9/12,4)-V63,4))</f>
        <v/>
      </c>
      <c r="AF63" s="19">
        <f>IF($A63="","",ROUND(I63+K63+L63+M63,2))</f>
        <v/>
      </c>
      <c r="AG63" s="19">
        <f>IF($A63="","",ROUND(N63-O63-Q63-R63,2))</f>
        <v/>
      </c>
      <c r="AH63" s="22">
        <f>IF($A63="","",IFERROR(INDEX('Mese precedente'!$C$5:$C$254,MATCH(A63,'Mese precedente'!$A$5:$A$254,0)),""))</f>
        <v/>
      </c>
      <c r="AI63" s="23">
        <f>IF($A63="","",IF(AH63="","",S63/AH63-1))</f>
        <v/>
      </c>
      <c r="AJ63" s="4">
        <f>IF($A63="","",CHAR(65+MOD(SUMPRODUCT(SUMIF('Codice fiscale'!$A$5:$A$40,MID(C63,{1,3,5,7,9,11,13,15},1),'Codice fiscale'!$B$5:$B$40))+SUMPRODUCT(SUMIF('Codice fiscale'!$A$5:$A$40,MID(C63,{2,4,6,8,10,12,14},1),'Codice fiscale'!$C$5:$C$40)),26)))</f>
        <v/>
      </c>
      <c r="AK63" s="4">
        <f>IF($A63="","",IF(ABS(I63-X63)&gt;Parametri!$C$11,"ERRORE","OK"))</f>
        <v/>
      </c>
      <c r="AL63" s="4">
        <f>IF($A63="","",IF(ABS(K63-AA63)&gt;Parametri!$C$11,"ERRORE","OK"))</f>
        <v/>
      </c>
      <c r="AM63" s="4">
        <f>IF($A63="","",IF(ABS(O63-AB63)&gt;Parametri!$C$11,"ERRORE","OK"))</f>
        <v/>
      </c>
      <c r="AN63" s="4">
        <f>IF($A63="","",IF(ABS(T63-AC63)&gt;Parametri!$C$11,"ERRORE","OK"))</f>
        <v/>
      </c>
      <c r="AO63" s="4">
        <f>IF($A63="","",IF(ABS(W63-AE63)&gt;Parametri!$C$12,"ERRORE","OK"))</f>
        <v/>
      </c>
      <c r="AP63" s="4">
        <f>IF($A63="","",IF(OR(ABS(N63-AF63)&gt;Parametri!$C$11,ABS(S63-AG63)&gt;Parametri!$C$11),"ERRORE","OK"))</f>
        <v/>
      </c>
      <c r="AQ63" s="4">
        <f>IF($A63="","",IF(AI63="","OK",IF(AND(ABS(AI63)&gt;Parametri!$C$10,G63=""),"ERRORE","OK")))</f>
        <v/>
      </c>
      <c r="AR63" s="4">
        <f>IF($A63="","",IF(AND(LEN(C63)=16,RIGHT(C63,1)=AJ63),"OK","ERRORE"))</f>
        <v/>
      </c>
      <c r="AS63" s="4">
        <f>IF($A63="","",IF(ISNA(MATCH(A63,'Mese precedente'!$A$5:$A$254,0)),"OK",IF(AND(G63="",OR(INDEX('Mese precedente'!$E$5:$E$254,MATCH(A63,'Mese precedente'!$A$5:$A$254,0))&amp;""&lt;&gt;D63&amp;"",ABS(INDEX('Mese precedente'!$F$5:$F$254,MATCH(A63,'Mese precedente'!$A$5:$A$254,0))-F63)&gt;Parametri!$C$11,ABS(INDEX('Mese precedente'!$G$5:$G$254,MATCH(A63,'Mese precedente'!$A$5:$A$254,0))-L63)&gt;Parametri!$C$11,INDEX('Mese precedente'!$H$5:$H$254,MATCH(A63,'Mese precedente'!$A$5:$A$254,0))&lt;&gt;E63)),"ERRORE","OK")))</f>
        <v/>
      </c>
      <c r="AT63" s="12">
        <f>IF($A63="","",COUNTIF(AK63:AS63,"ERRORE")+COUNTIF(AY63,"ERRORE"))</f>
        <v/>
      </c>
      <c r="AU63" s="15" t="n">
        <v>9</v>
      </c>
      <c r="AV63" s="15" t="n">
        <v>3</v>
      </c>
      <c r="AW63" s="4">
        <f>IF($A63="","",IF(E63&lt;=DATE(YEAR(Parametri!$C$5),1,1),MONTH(Parametri!$C$5),(YEAR(Parametri!$C$5)*12+MONTH(Parametri!$C$5))-(YEAR(E63)*12+MONTH(E63))+IF(DAY(EOMONTH(E63,0))-DAY(E63)+1&gt;=Parametri!$C$14,1,0)))</f>
        <v/>
      </c>
      <c r="AX63" s="4">
        <f>IF($A63="","",IF(E63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63)*12+MONTH(E63))+IF(DAY(EOMONTH(E63,0))-DAY(E63)+1&gt;=Parametri!$C$14,1,0)))</f>
        <v/>
      </c>
      <c r="AY63" s="4">
        <f>IF($A63="","",IF(AND(AU63="",AV63=""),"OK",IF(OR(AU63&lt;&gt;AW63,AV63&lt;&gt;AX63),"ERRORE","OK")))</f>
        <v/>
      </c>
    </row>
    <row r="64">
      <c r="A64" s="15" t="inlineStr">
        <is>
          <t>B060</t>
        </is>
      </c>
      <c r="B64" s="15" t="inlineStr">
        <is>
          <t>B</t>
        </is>
      </c>
      <c r="C64" s="15" t="inlineStr">
        <is>
          <t>GLCGDB88L01Z211D</t>
        </is>
      </c>
      <c r="D64" s="15" t="inlineStr">
        <is>
          <t>3</t>
        </is>
      </c>
      <c r="E64" s="16" t="n">
        <v>41731</v>
      </c>
      <c r="F64" s="17" t="n">
        <v>0.75</v>
      </c>
      <c r="G64" s="15" t="inlineStr"/>
      <c r="H64" s="15" t="b">
        <v>0</v>
      </c>
      <c r="I64" s="17" t="n">
        <v>1486.38</v>
      </c>
      <c r="J64" s="15" t="n">
        <v>4</v>
      </c>
      <c r="K64" s="17" t="n">
        <v>65.84999999999999</v>
      </c>
      <c r="L64" s="17" t="n">
        <v>225</v>
      </c>
      <c r="M64" s="17" t="n">
        <v>0</v>
      </c>
      <c r="N64" s="17" t="n">
        <v>1777.23</v>
      </c>
      <c r="O64" s="17" t="n">
        <v>163.31</v>
      </c>
      <c r="P64" s="17" t="n">
        <v>1613.92</v>
      </c>
      <c r="Q64" s="17" t="n">
        <v>222.84</v>
      </c>
      <c r="R64" s="17" t="n">
        <v>24.21</v>
      </c>
      <c r="S64" s="17" t="n">
        <v>1366.87</v>
      </c>
      <c r="T64" s="17" t="n">
        <v>153.59</v>
      </c>
      <c r="U64" s="18" t="n">
        <v>2.1667</v>
      </c>
      <c r="V64" s="18" t="n">
        <v>1</v>
      </c>
      <c r="W64" s="18" t="n">
        <v>18.3417</v>
      </c>
      <c r="X64" s="19">
        <f>IF($A64="","",ROUND(INDEX(CCNL!$F$5:$F$12,MATCH(D64,CCNL!$A$5:$A$12,0))*F64,2))</f>
        <v/>
      </c>
      <c r="Y64" s="4">
        <f>IF($A64="","",(YEAR(Parametri!$C$5)*12+MONTH(Parametri!$C$5))-(YEAR(E64)*12+MONTH(E64)))</f>
        <v/>
      </c>
      <c r="Z64" s="4">
        <f>IF($A64="","",MIN(Parametri!$C$13,MAX(0,INT((Y64-1)/36))))</f>
        <v/>
      </c>
      <c r="AA64" s="19">
        <f>IF($A64="","",ROUND(INDEX(CCNL!$I$5:$I$12,MATCH(D64,CCNL!$A$5:$A$12,0))*Z64*F64,2))</f>
        <v/>
      </c>
      <c r="AB64" s="19">
        <f>IF($A64="","",ROUND(ROUND(N64,0)*Parametri!$C$6,2))</f>
        <v/>
      </c>
      <c r="AC64" s="19">
        <f>IF($A64="","",ROUND((I64+K64+L64)*Parametri!$C$8/Parametri!$C$7/12,2))</f>
        <v/>
      </c>
      <c r="AD64" s="20">
        <f>IF($A64="","",IFERROR(INDEX('Mese precedente'!$D$5:$D$254,MATCH(A64,'Mese precedente'!$A$5:$A$254,0)),0))</f>
        <v/>
      </c>
      <c r="AE64" s="21">
        <f>IF($A64="","",ROUND(AD64+ROUND(Parametri!$C$9/12,4)-V64,4))</f>
        <v/>
      </c>
      <c r="AF64" s="19">
        <f>IF($A64="","",ROUND(I64+K64+L64+M64,2))</f>
        <v/>
      </c>
      <c r="AG64" s="19">
        <f>IF($A64="","",ROUND(N64-O64-Q64-R64,2))</f>
        <v/>
      </c>
      <c r="AH64" s="22">
        <f>IF($A64="","",IFERROR(INDEX('Mese precedente'!$C$5:$C$254,MATCH(A64,'Mese precedente'!$A$5:$A$254,0)),""))</f>
        <v/>
      </c>
      <c r="AI64" s="23">
        <f>IF($A64="","",IF(AH64="","",S64/AH64-1))</f>
        <v/>
      </c>
      <c r="AJ64" s="4">
        <f>IF($A64="","",CHAR(65+MOD(SUMPRODUCT(SUMIF('Codice fiscale'!$A$5:$A$40,MID(C64,{1,3,5,7,9,11,13,15},1),'Codice fiscale'!$B$5:$B$40))+SUMPRODUCT(SUMIF('Codice fiscale'!$A$5:$A$40,MID(C64,{2,4,6,8,10,12,14},1),'Codice fiscale'!$C$5:$C$40)),26)))</f>
        <v/>
      </c>
      <c r="AK64" s="4">
        <f>IF($A64="","",IF(ABS(I64-X64)&gt;Parametri!$C$11,"ERRORE","OK"))</f>
        <v/>
      </c>
      <c r="AL64" s="4">
        <f>IF($A64="","",IF(ABS(K64-AA64)&gt;Parametri!$C$11,"ERRORE","OK"))</f>
        <v/>
      </c>
      <c r="AM64" s="4">
        <f>IF($A64="","",IF(ABS(O64-AB64)&gt;Parametri!$C$11,"ERRORE","OK"))</f>
        <v/>
      </c>
      <c r="AN64" s="4">
        <f>IF($A64="","",IF(ABS(T64-AC64)&gt;Parametri!$C$11,"ERRORE","OK"))</f>
        <v/>
      </c>
      <c r="AO64" s="4">
        <f>IF($A64="","",IF(ABS(W64-AE64)&gt;Parametri!$C$12,"ERRORE","OK"))</f>
        <v/>
      </c>
      <c r="AP64" s="4">
        <f>IF($A64="","",IF(OR(ABS(N64-AF64)&gt;Parametri!$C$11,ABS(S64-AG64)&gt;Parametri!$C$11),"ERRORE","OK"))</f>
        <v/>
      </c>
      <c r="AQ64" s="4">
        <f>IF($A64="","",IF(AI64="","OK",IF(AND(ABS(AI64)&gt;Parametri!$C$10,G64=""),"ERRORE","OK")))</f>
        <v/>
      </c>
      <c r="AR64" s="4">
        <f>IF($A64="","",IF(AND(LEN(C64)=16,RIGHT(C64,1)=AJ64),"OK","ERRORE"))</f>
        <v/>
      </c>
      <c r="AS64" s="4">
        <f>IF($A64="","",IF(ISNA(MATCH(A64,'Mese precedente'!$A$5:$A$254,0)),"OK",IF(AND(G64="",OR(INDEX('Mese precedente'!$E$5:$E$254,MATCH(A64,'Mese precedente'!$A$5:$A$254,0))&amp;""&lt;&gt;D64&amp;"",ABS(INDEX('Mese precedente'!$F$5:$F$254,MATCH(A64,'Mese precedente'!$A$5:$A$254,0))-F64)&gt;Parametri!$C$11,ABS(INDEX('Mese precedente'!$G$5:$G$254,MATCH(A64,'Mese precedente'!$A$5:$A$254,0))-L64)&gt;Parametri!$C$11,INDEX('Mese precedente'!$H$5:$H$254,MATCH(A64,'Mese precedente'!$A$5:$A$254,0))&lt;&gt;E64)),"ERRORE","OK")))</f>
        <v/>
      </c>
      <c r="AT64" s="12">
        <f>IF($A64="","",COUNTIF(AK64:AS64,"ERRORE")+COUNTIF(AY64,"ERRORE"))</f>
        <v/>
      </c>
      <c r="AU64" s="15" t="n">
        <v>9</v>
      </c>
      <c r="AV64" s="15" t="n">
        <v>3</v>
      </c>
      <c r="AW64" s="4">
        <f>IF($A64="","",IF(E64&lt;=DATE(YEAR(Parametri!$C$5),1,1),MONTH(Parametri!$C$5),(YEAR(Parametri!$C$5)*12+MONTH(Parametri!$C$5))-(YEAR(E64)*12+MONTH(E64))+IF(DAY(EOMONTH(E64,0))-DAY(E64)+1&gt;=Parametri!$C$14,1,0)))</f>
        <v/>
      </c>
      <c r="AX64" s="4">
        <f>IF($A64="","",IF(E64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64)*12+MONTH(E64))+IF(DAY(EOMONTH(E64,0))-DAY(E64)+1&gt;=Parametri!$C$14,1,0)))</f>
        <v/>
      </c>
      <c r="AY64" s="4">
        <f>IF($A64="","",IF(AND(AU64="",AV64=""),"OK",IF(OR(AU64&lt;&gt;AW64,AV64&lt;&gt;AX64),"ERRORE","OK")))</f>
        <v/>
      </c>
    </row>
    <row r="65">
      <c r="A65" s="15" t="inlineStr">
        <is>
          <t>B061</t>
        </is>
      </c>
      <c r="B65" s="15" t="inlineStr">
        <is>
          <t>B</t>
        </is>
      </c>
      <c r="C65" s="15" t="inlineStr">
        <is>
          <t>ZPSBZF97B15Z346Q</t>
        </is>
      </c>
      <c r="D65" s="15" t="inlineStr">
        <is>
          <t>4</t>
        </is>
      </c>
      <c r="E65" s="16" t="n">
        <v>45598</v>
      </c>
      <c r="F65" s="17" t="n">
        <v>0.75</v>
      </c>
      <c r="G65" s="15" t="inlineStr"/>
      <c r="H65" s="15" t="b">
        <v>1</v>
      </c>
      <c r="I65" s="17" t="n">
        <v>1336.26</v>
      </c>
      <c r="J65" s="15" t="n">
        <v>0</v>
      </c>
      <c r="K65" s="17" t="n">
        <v>0</v>
      </c>
      <c r="L65" s="17" t="n">
        <v>150</v>
      </c>
      <c r="M65" s="17" t="n">
        <v>0</v>
      </c>
      <c r="N65" s="17" t="n">
        <v>1486.26</v>
      </c>
      <c r="O65" s="17" t="n">
        <v>136.56</v>
      </c>
      <c r="P65" s="17" t="n">
        <v>1349.7</v>
      </c>
      <c r="Q65" s="17" t="n">
        <v>151.5</v>
      </c>
      <c r="R65" s="17" t="n">
        <v>20.25</v>
      </c>
      <c r="S65" s="17" t="n">
        <v>1177.95</v>
      </c>
      <c r="T65" s="17" t="n">
        <v>128.44</v>
      </c>
      <c r="U65" s="18" t="n">
        <v>2.1667</v>
      </c>
      <c r="V65" s="18" t="n">
        <v>1</v>
      </c>
      <c r="W65" s="18" t="n">
        <v>15.6374</v>
      </c>
      <c r="X65" s="19">
        <f>IF($A65="","",ROUND(INDEX(CCNL!$F$5:$F$12,MATCH(D65,CCNL!$A$5:$A$12,0))*F65,2))</f>
        <v/>
      </c>
      <c r="Y65" s="4">
        <f>IF($A65="","",(YEAR(Parametri!$C$5)*12+MONTH(Parametri!$C$5))-(YEAR(E65)*12+MONTH(E65)))</f>
        <v/>
      </c>
      <c r="Z65" s="4">
        <f>IF($A65="","",MIN(Parametri!$C$13,MAX(0,INT((Y65-1)/36))))</f>
        <v/>
      </c>
      <c r="AA65" s="19">
        <f>IF($A65="","",ROUND(INDEX(CCNL!$I$5:$I$12,MATCH(D65,CCNL!$A$5:$A$12,0))*Z65*F65,2))</f>
        <v/>
      </c>
      <c r="AB65" s="19">
        <f>IF($A65="","",ROUND(ROUND(N65,0)*Parametri!$C$6,2))</f>
        <v/>
      </c>
      <c r="AC65" s="19">
        <f>IF($A65="","",ROUND((I65+K65+L65)*Parametri!$C$8/Parametri!$C$7/12,2))</f>
        <v/>
      </c>
      <c r="AD65" s="20">
        <f>IF($A65="","",IFERROR(INDEX('Mese precedente'!$D$5:$D$254,MATCH(A65,'Mese precedente'!$A$5:$A$254,0)),0))</f>
        <v/>
      </c>
      <c r="AE65" s="21">
        <f>IF($A65="","",ROUND(AD65+ROUND(Parametri!$C$9/12,4)-V65,4))</f>
        <v/>
      </c>
      <c r="AF65" s="19">
        <f>IF($A65="","",ROUND(I65+K65+L65+M65,2))</f>
        <v/>
      </c>
      <c r="AG65" s="19">
        <f>IF($A65="","",ROUND(N65-O65-Q65-R65,2))</f>
        <v/>
      </c>
      <c r="AH65" s="22">
        <f>IF($A65="","",IFERROR(INDEX('Mese precedente'!$C$5:$C$254,MATCH(A65,'Mese precedente'!$A$5:$A$254,0)),""))</f>
        <v/>
      </c>
      <c r="AI65" s="23">
        <f>IF($A65="","",IF(AH65="","",S65/AH65-1))</f>
        <v/>
      </c>
      <c r="AJ65" s="4">
        <f>IF($A65="","",CHAR(65+MOD(SUMPRODUCT(SUMIF('Codice fiscale'!$A$5:$A$40,MID(C65,{1,3,5,7,9,11,13,15},1),'Codice fiscale'!$B$5:$B$40))+SUMPRODUCT(SUMIF('Codice fiscale'!$A$5:$A$40,MID(C65,{2,4,6,8,10,12,14},1),'Codice fiscale'!$C$5:$C$40)),26)))</f>
        <v/>
      </c>
      <c r="AK65" s="4">
        <f>IF($A65="","",IF(ABS(I65-X65)&gt;Parametri!$C$11,"ERRORE","OK"))</f>
        <v/>
      </c>
      <c r="AL65" s="4">
        <f>IF($A65="","",IF(ABS(K65-AA65)&gt;Parametri!$C$11,"ERRORE","OK"))</f>
        <v/>
      </c>
      <c r="AM65" s="4">
        <f>IF($A65="","",IF(ABS(O65-AB65)&gt;Parametri!$C$11,"ERRORE","OK"))</f>
        <v/>
      </c>
      <c r="AN65" s="4">
        <f>IF($A65="","",IF(ABS(T65-AC65)&gt;Parametri!$C$11,"ERRORE","OK"))</f>
        <v/>
      </c>
      <c r="AO65" s="4">
        <f>IF($A65="","",IF(ABS(W65-AE65)&gt;Parametri!$C$12,"ERRORE","OK"))</f>
        <v/>
      </c>
      <c r="AP65" s="4">
        <f>IF($A65="","",IF(OR(ABS(N65-AF65)&gt;Parametri!$C$11,ABS(S65-AG65)&gt;Parametri!$C$11),"ERRORE","OK"))</f>
        <v/>
      </c>
      <c r="AQ65" s="4">
        <f>IF($A65="","",IF(AI65="","OK",IF(AND(ABS(AI65)&gt;Parametri!$C$10,G65=""),"ERRORE","OK")))</f>
        <v/>
      </c>
      <c r="AR65" s="4">
        <f>IF($A65="","",IF(AND(LEN(C65)=16,RIGHT(C65,1)=AJ65),"OK","ERRORE"))</f>
        <v/>
      </c>
      <c r="AS65" s="4">
        <f>IF($A65="","",IF(ISNA(MATCH(A65,'Mese precedente'!$A$5:$A$254,0)),"OK",IF(AND(G65="",OR(INDEX('Mese precedente'!$E$5:$E$254,MATCH(A65,'Mese precedente'!$A$5:$A$254,0))&amp;""&lt;&gt;D65&amp;"",ABS(INDEX('Mese precedente'!$F$5:$F$254,MATCH(A65,'Mese precedente'!$A$5:$A$254,0))-F65)&gt;Parametri!$C$11,ABS(INDEX('Mese precedente'!$G$5:$G$254,MATCH(A65,'Mese precedente'!$A$5:$A$254,0))-L65)&gt;Parametri!$C$11,INDEX('Mese precedente'!$H$5:$H$254,MATCH(A65,'Mese precedente'!$A$5:$A$254,0))&lt;&gt;E65)),"ERRORE","OK")))</f>
        <v/>
      </c>
      <c r="AT65" s="12">
        <f>IF($A65="","",COUNTIF(AK65:AS65,"ERRORE")+COUNTIF(AY65,"ERRORE"))</f>
        <v/>
      </c>
      <c r="AU65" s="15" t="n">
        <v>9</v>
      </c>
      <c r="AV65" s="15" t="n">
        <v>3</v>
      </c>
      <c r="AW65" s="4">
        <f>IF($A65="","",IF(E65&lt;=DATE(YEAR(Parametri!$C$5),1,1),MONTH(Parametri!$C$5),(YEAR(Parametri!$C$5)*12+MONTH(Parametri!$C$5))-(YEAR(E65)*12+MONTH(E65))+IF(DAY(EOMONTH(E65,0))-DAY(E65)+1&gt;=Parametri!$C$14,1,0)))</f>
        <v/>
      </c>
      <c r="AX65" s="4">
        <f>IF($A65="","",IF(E65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65)*12+MONTH(E65))+IF(DAY(EOMONTH(E65,0))-DAY(E65)+1&gt;=Parametri!$C$14,1,0)))</f>
        <v/>
      </c>
      <c r="AY65" s="4">
        <f>IF($A65="","",IF(AND(AU65="",AV65=""),"OK",IF(OR(AU65&lt;&gt;AW65,AV65&lt;&gt;AX65),"ERRORE","OK")))</f>
        <v/>
      </c>
    </row>
    <row r="66">
      <c r="A66" s="15" t="inlineStr">
        <is>
          <t>B062</t>
        </is>
      </c>
      <c r="B66" s="15" t="inlineStr">
        <is>
          <t>B</t>
        </is>
      </c>
      <c r="C66" s="15" t="inlineStr">
        <is>
          <t>CTTPDP03B49Z364V</t>
        </is>
      </c>
      <c r="D66" s="15" t="inlineStr">
        <is>
          <t>4</t>
        </is>
      </c>
      <c r="E66" s="16" t="n">
        <v>44936</v>
      </c>
      <c r="F66" s="17" t="n">
        <v>1</v>
      </c>
      <c r="G66" s="15" t="inlineStr"/>
      <c r="H66" s="15" t="b">
        <v>1</v>
      </c>
      <c r="I66" s="17" t="n">
        <v>1781.68</v>
      </c>
      <c r="J66" s="15" t="n">
        <v>1</v>
      </c>
      <c r="K66" s="17" t="n">
        <v>20.66</v>
      </c>
      <c r="L66" s="17" t="n">
        <v>80</v>
      </c>
      <c r="M66" s="17" t="n">
        <v>0</v>
      </c>
      <c r="N66" s="17" t="n">
        <v>1882.34</v>
      </c>
      <c r="O66" s="17" t="n">
        <v>172.96</v>
      </c>
      <c r="P66" s="17" t="n">
        <v>1709.38</v>
      </c>
      <c r="Q66" s="17" t="n">
        <v>248.62</v>
      </c>
      <c r="R66" s="17" t="n">
        <v>25.64</v>
      </c>
      <c r="S66" s="17" t="n">
        <v>1435.12</v>
      </c>
      <c r="T66" s="17" t="n">
        <v>162.67</v>
      </c>
      <c r="U66" s="18" t="n">
        <v>2.1667</v>
      </c>
      <c r="V66" s="18" t="n">
        <v>2</v>
      </c>
      <c r="W66" s="18" t="n">
        <v>26.5988</v>
      </c>
      <c r="X66" s="19">
        <f>IF($A66="","",ROUND(INDEX(CCNL!$F$5:$F$12,MATCH(D66,CCNL!$A$5:$A$12,0))*F66,2))</f>
        <v/>
      </c>
      <c r="Y66" s="4">
        <f>IF($A66="","",(YEAR(Parametri!$C$5)*12+MONTH(Parametri!$C$5))-(YEAR(E66)*12+MONTH(E66)))</f>
        <v/>
      </c>
      <c r="Z66" s="4">
        <f>IF($A66="","",MIN(Parametri!$C$13,MAX(0,INT((Y66-1)/36))))</f>
        <v/>
      </c>
      <c r="AA66" s="19">
        <f>IF($A66="","",ROUND(INDEX(CCNL!$I$5:$I$12,MATCH(D66,CCNL!$A$5:$A$12,0))*Z66*F66,2))</f>
        <v/>
      </c>
      <c r="AB66" s="19">
        <f>IF($A66="","",ROUND(ROUND(N66,0)*Parametri!$C$6,2))</f>
        <v/>
      </c>
      <c r="AC66" s="19">
        <f>IF($A66="","",ROUND((I66+K66+L66)*Parametri!$C$8/Parametri!$C$7/12,2))</f>
        <v/>
      </c>
      <c r="AD66" s="20">
        <f>IF($A66="","",IFERROR(INDEX('Mese precedente'!$D$5:$D$254,MATCH(A66,'Mese precedente'!$A$5:$A$254,0)),0))</f>
        <v/>
      </c>
      <c r="AE66" s="21">
        <f>IF($A66="","",ROUND(AD66+ROUND(Parametri!$C$9/12,4)-V66,4))</f>
        <v/>
      </c>
      <c r="AF66" s="19">
        <f>IF($A66="","",ROUND(I66+K66+L66+M66,2))</f>
        <v/>
      </c>
      <c r="AG66" s="19">
        <f>IF($A66="","",ROUND(N66-O66-Q66-R66,2))</f>
        <v/>
      </c>
      <c r="AH66" s="22">
        <f>IF($A66="","",IFERROR(INDEX('Mese precedente'!$C$5:$C$254,MATCH(A66,'Mese precedente'!$A$5:$A$254,0)),""))</f>
        <v/>
      </c>
      <c r="AI66" s="23">
        <f>IF($A66="","",IF(AH66="","",S66/AH66-1))</f>
        <v/>
      </c>
      <c r="AJ66" s="4">
        <f>IF($A66="","",CHAR(65+MOD(SUMPRODUCT(SUMIF('Codice fiscale'!$A$5:$A$40,MID(C66,{1,3,5,7,9,11,13,15},1),'Codice fiscale'!$B$5:$B$40))+SUMPRODUCT(SUMIF('Codice fiscale'!$A$5:$A$40,MID(C66,{2,4,6,8,10,12,14},1),'Codice fiscale'!$C$5:$C$40)),26)))</f>
        <v/>
      </c>
      <c r="AK66" s="4">
        <f>IF($A66="","",IF(ABS(I66-X66)&gt;Parametri!$C$11,"ERRORE","OK"))</f>
        <v/>
      </c>
      <c r="AL66" s="4">
        <f>IF($A66="","",IF(ABS(K66-AA66)&gt;Parametri!$C$11,"ERRORE","OK"))</f>
        <v/>
      </c>
      <c r="AM66" s="4">
        <f>IF($A66="","",IF(ABS(O66-AB66)&gt;Parametri!$C$11,"ERRORE","OK"))</f>
        <v/>
      </c>
      <c r="AN66" s="4">
        <f>IF($A66="","",IF(ABS(T66-AC66)&gt;Parametri!$C$11,"ERRORE","OK"))</f>
        <v/>
      </c>
      <c r="AO66" s="4">
        <f>IF($A66="","",IF(ABS(W66-AE66)&gt;Parametri!$C$12,"ERRORE","OK"))</f>
        <v/>
      </c>
      <c r="AP66" s="4">
        <f>IF($A66="","",IF(OR(ABS(N66-AF66)&gt;Parametri!$C$11,ABS(S66-AG66)&gt;Parametri!$C$11),"ERRORE","OK"))</f>
        <v/>
      </c>
      <c r="AQ66" s="4">
        <f>IF($A66="","",IF(AI66="","OK",IF(AND(ABS(AI66)&gt;Parametri!$C$10,G66=""),"ERRORE","OK")))</f>
        <v/>
      </c>
      <c r="AR66" s="4">
        <f>IF($A66="","",IF(AND(LEN(C66)=16,RIGHT(C66,1)=AJ66),"OK","ERRORE"))</f>
        <v/>
      </c>
      <c r="AS66" s="4">
        <f>IF($A66="","",IF(ISNA(MATCH(A66,'Mese precedente'!$A$5:$A$254,0)),"OK",IF(AND(G66="",OR(INDEX('Mese precedente'!$E$5:$E$254,MATCH(A66,'Mese precedente'!$A$5:$A$254,0))&amp;""&lt;&gt;D66&amp;"",ABS(INDEX('Mese precedente'!$F$5:$F$254,MATCH(A66,'Mese precedente'!$A$5:$A$254,0))-F66)&gt;Parametri!$C$11,ABS(INDEX('Mese precedente'!$G$5:$G$254,MATCH(A66,'Mese precedente'!$A$5:$A$254,0))-L66)&gt;Parametri!$C$11,INDEX('Mese precedente'!$H$5:$H$254,MATCH(A66,'Mese precedente'!$A$5:$A$254,0))&lt;&gt;E66)),"ERRORE","OK")))</f>
        <v/>
      </c>
      <c r="AT66" s="12">
        <f>IF($A66="","",COUNTIF(AK66:AS66,"ERRORE")+COUNTIF(AY66,"ERRORE"))</f>
        <v/>
      </c>
      <c r="AU66" s="15" t="n">
        <v>9</v>
      </c>
      <c r="AV66" s="15" t="n">
        <v>3</v>
      </c>
      <c r="AW66" s="4">
        <f>IF($A66="","",IF(E66&lt;=DATE(YEAR(Parametri!$C$5),1,1),MONTH(Parametri!$C$5),(YEAR(Parametri!$C$5)*12+MONTH(Parametri!$C$5))-(YEAR(E66)*12+MONTH(E66))+IF(DAY(EOMONTH(E66,0))-DAY(E66)+1&gt;=Parametri!$C$14,1,0)))</f>
        <v/>
      </c>
      <c r="AX66" s="4">
        <f>IF($A66="","",IF(E66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66)*12+MONTH(E66))+IF(DAY(EOMONTH(E66,0))-DAY(E66)+1&gt;=Parametri!$C$14,1,0)))</f>
        <v/>
      </c>
      <c r="AY66" s="4">
        <f>IF($A66="","",IF(AND(AU66="",AV66=""),"OK",IF(OR(AU66&lt;&gt;AW66,AV66&lt;&gt;AX66),"ERRORE","OK")))</f>
        <v/>
      </c>
    </row>
    <row r="67">
      <c r="A67" s="15" t="inlineStr">
        <is>
          <t>B063</t>
        </is>
      </c>
      <c r="B67" s="15" t="inlineStr">
        <is>
          <t>B</t>
        </is>
      </c>
      <c r="C67" s="15" t="inlineStr">
        <is>
          <t>MMPCNS65P52Z191K</t>
        </is>
      </c>
      <c r="D67" s="15" t="inlineStr">
        <is>
          <t>4</t>
        </is>
      </c>
      <c r="E67" s="16" t="n">
        <v>40069</v>
      </c>
      <c r="F67" s="17" t="n">
        <v>1</v>
      </c>
      <c r="G67" s="15" t="inlineStr"/>
      <c r="H67" s="15" t="b">
        <v>1</v>
      </c>
      <c r="I67" s="17" t="n">
        <v>1781.68</v>
      </c>
      <c r="J67" s="15" t="n">
        <v>5</v>
      </c>
      <c r="K67" s="17" t="n">
        <v>103.3</v>
      </c>
      <c r="L67" s="17" t="n">
        <v>0</v>
      </c>
      <c r="M67" s="17" t="n">
        <v>0</v>
      </c>
      <c r="N67" s="17" t="n">
        <v>1884.98</v>
      </c>
      <c r="O67" s="17" t="n">
        <v>173.23</v>
      </c>
      <c r="P67" s="17" t="n">
        <v>1711.75</v>
      </c>
      <c r="Q67" s="17" t="n">
        <v>249.26</v>
      </c>
      <c r="R67" s="17" t="n">
        <v>25.68</v>
      </c>
      <c r="S67" s="17" t="n">
        <v>1436.81</v>
      </c>
      <c r="T67" s="17" t="n">
        <v>162.9</v>
      </c>
      <c r="U67" s="18" t="n">
        <v>2.1667</v>
      </c>
      <c r="V67" s="18" t="n">
        <v>0</v>
      </c>
      <c r="W67" s="18" t="n">
        <v>15.7177</v>
      </c>
      <c r="X67" s="19">
        <f>IF($A67="","",ROUND(INDEX(CCNL!$F$5:$F$12,MATCH(D67,CCNL!$A$5:$A$12,0))*F67,2))</f>
        <v/>
      </c>
      <c r="Y67" s="4">
        <f>IF($A67="","",(YEAR(Parametri!$C$5)*12+MONTH(Parametri!$C$5))-(YEAR(E67)*12+MONTH(E67)))</f>
        <v/>
      </c>
      <c r="Z67" s="4">
        <f>IF($A67="","",MIN(Parametri!$C$13,MAX(0,INT((Y67-1)/36))))</f>
        <v/>
      </c>
      <c r="AA67" s="19">
        <f>IF($A67="","",ROUND(INDEX(CCNL!$I$5:$I$12,MATCH(D67,CCNL!$A$5:$A$12,0))*Z67*F67,2))</f>
        <v/>
      </c>
      <c r="AB67" s="19">
        <f>IF($A67="","",ROUND(ROUND(N67,0)*Parametri!$C$6,2))</f>
        <v/>
      </c>
      <c r="AC67" s="19">
        <f>IF($A67="","",ROUND((I67+K67+L67)*Parametri!$C$8/Parametri!$C$7/12,2))</f>
        <v/>
      </c>
      <c r="AD67" s="20">
        <f>IF($A67="","",IFERROR(INDEX('Mese precedente'!$D$5:$D$254,MATCH(A67,'Mese precedente'!$A$5:$A$254,0)),0))</f>
        <v/>
      </c>
      <c r="AE67" s="21">
        <f>IF($A67="","",ROUND(AD67+ROUND(Parametri!$C$9/12,4)-V67,4))</f>
        <v/>
      </c>
      <c r="AF67" s="19">
        <f>IF($A67="","",ROUND(I67+K67+L67+M67,2))</f>
        <v/>
      </c>
      <c r="AG67" s="19">
        <f>IF($A67="","",ROUND(N67-O67-Q67-R67,2))</f>
        <v/>
      </c>
      <c r="AH67" s="22">
        <f>IF($A67="","",IFERROR(INDEX('Mese precedente'!$C$5:$C$254,MATCH(A67,'Mese precedente'!$A$5:$A$254,0)),""))</f>
        <v/>
      </c>
      <c r="AI67" s="23">
        <f>IF($A67="","",IF(AH67="","",S67/AH67-1))</f>
        <v/>
      </c>
      <c r="AJ67" s="4">
        <f>IF($A67="","",CHAR(65+MOD(SUMPRODUCT(SUMIF('Codice fiscale'!$A$5:$A$40,MID(C67,{1,3,5,7,9,11,13,15},1),'Codice fiscale'!$B$5:$B$40))+SUMPRODUCT(SUMIF('Codice fiscale'!$A$5:$A$40,MID(C67,{2,4,6,8,10,12,14},1),'Codice fiscale'!$C$5:$C$40)),26)))</f>
        <v/>
      </c>
      <c r="AK67" s="4">
        <f>IF($A67="","",IF(ABS(I67-X67)&gt;Parametri!$C$11,"ERRORE","OK"))</f>
        <v/>
      </c>
      <c r="AL67" s="4">
        <f>IF($A67="","",IF(ABS(K67-AA67)&gt;Parametri!$C$11,"ERRORE","OK"))</f>
        <v/>
      </c>
      <c r="AM67" s="4">
        <f>IF($A67="","",IF(ABS(O67-AB67)&gt;Parametri!$C$11,"ERRORE","OK"))</f>
        <v/>
      </c>
      <c r="AN67" s="4">
        <f>IF($A67="","",IF(ABS(T67-AC67)&gt;Parametri!$C$11,"ERRORE","OK"))</f>
        <v/>
      </c>
      <c r="AO67" s="4">
        <f>IF($A67="","",IF(ABS(W67-AE67)&gt;Parametri!$C$12,"ERRORE","OK"))</f>
        <v/>
      </c>
      <c r="AP67" s="4">
        <f>IF($A67="","",IF(OR(ABS(N67-AF67)&gt;Parametri!$C$11,ABS(S67-AG67)&gt;Parametri!$C$11),"ERRORE","OK"))</f>
        <v/>
      </c>
      <c r="AQ67" s="4">
        <f>IF($A67="","",IF(AI67="","OK",IF(AND(ABS(AI67)&gt;Parametri!$C$10,G67=""),"ERRORE","OK")))</f>
        <v/>
      </c>
      <c r="AR67" s="4">
        <f>IF($A67="","",IF(AND(LEN(C67)=16,RIGHT(C67,1)=AJ67),"OK","ERRORE"))</f>
        <v/>
      </c>
      <c r="AS67" s="4">
        <f>IF($A67="","",IF(ISNA(MATCH(A67,'Mese precedente'!$A$5:$A$254,0)),"OK",IF(AND(G67="",OR(INDEX('Mese precedente'!$E$5:$E$254,MATCH(A67,'Mese precedente'!$A$5:$A$254,0))&amp;""&lt;&gt;D67&amp;"",ABS(INDEX('Mese precedente'!$F$5:$F$254,MATCH(A67,'Mese precedente'!$A$5:$A$254,0))-F67)&gt;Parametri!$C$11,ABS(INDEX('Mese precedente'!$G$5:$G$254,MATCH(A67,'Mese precedente'!$A$5:$A$254,0))-L67)&gt;Parametri!$C$11,INDEX('Mese precedente'!$H$5:$H$254,MATCH(A67,'Mese precedente'!$A$5:$A$254,0))&lt;&gt;E67)),"ERRORE","OK")))</f>
        <v/>
      </c>
      <c r="AT67" s="12">
        <f>IF($A67="","",COUNTIF(AK67:AS67,"ERRORE")+COUNTIF(AY67,"ERRORE"))</f>
        <v/>
      </c>
      <c r="AU67" s="15" t="n">
        <v>9</v>
      </c>
      <c r="AV67" s="15" t="n">
        <v>3</v>
      </c>
      <c r="AW67" s="4">
        <f>IF($A67="","",IF(E67&lt;=DATE(YEAR(Parametri!$C$5),1,1),MONTH(Parametri!$C$5),(YEAR(Parametri!$C$5)*12+MONTH(Parametri!$C$5))-(YEAR(E67)*12+MONTH(E67))+IF(DAY(EOMONTH(E67,0))-DAY(E67)+1&gt;=Parametri!$C$14,1,0)))</f>
        <v/>
      </c>
      <c r="AX67" s="4">
        <f>IF($A67="","",IF(E67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67)*12+MONTH(E67))+IF(DAY(EOMONTH(E67,0))-DAY(E67)+1&gt;=Parametri!$C$14,1,0)))</f>
        <v/>
      </c>
      <c r="AY67" s="4">
        <f>IF($A67="","",IF(AND(AU67="",AV67=""),"OK",IF(OR(AU67&lt;&gt;AW67,AV67&lt;&gt;AX67),"ERRORE","OK")))</f>
        <v/>
      </c>
    </row>
    <row r="68">
      <c r="A68" s="15" t="inlineStr">
        <is>
          <t>B064</t>
        </is>
      </c>
      <c r="B68" s="15" t="inlineStr">
        <is>
          <t>B</t>
        </is>
      </c>
      <c r="C68" s="15" t="inlineStr">
        <is>
          <t>CBLCTV74P65Z166G</t>
        </is>
      </c>
      <c r="D68" s="15" t="inlineStr">
        <is>
          <t>7</t>
        </is>
      </c>
      <c r="E68" s="16" t="n">
        <v>42560</v>
      </c>
      <c r="F68" s="17" t="n">
        <v>1</v>
      </c>
      <c r="G68" s="15" t="inlineStr"/>
      <c r="H68" s="15" t="b">
        <v>0</v>
      </c>
      <c r="I68" s="17" t="n">
        <v>1371.58</v>
      </c>
      <c r="J68" s="15" t="n">
        <v>3</v>
      </c>
      <c r="K68" s="17" t="n">
        <v>58.41</v>
      </c>
      <c r="L68" s="17" t="n">
        <v>200</v>
      </c>
      <c r="M68" s="17" t="n">
        <v>0</v>
      </c>
      <c r="N68" s="17" t="n">
        <v>1629.99</v>
      </c>
      <c r="O68" s="17" t="n">
        <v>149.8</v>
      </c>
      <c r="P68" s="17" t="n">
        <v>1480.19</v>
      </c>
      <c r="Q68" s="17" t="n">
        <v>186.73</v>
      </c>
      <c r="R68" s="17" t="n">
        <v>22.2</v>
      </c>
      <c r="S68" s="17" t="n">
        <v>1271.26</v>
      </c>
      <c r="T68" s="17" t="n">
        <v>140.86</v>
      </c>
      <c r="U68" s="18" t="n">
        <v>2.1667</v>
      </c>
      <c r="V68" s="18" t="n">
        <v>0</v>
      </c>
      <c r="W68" s="18" t="n">
        <v>19.1392</v>
      </c>
      <c r="X68" s="19">
        <f>IF($A68="","",ROUND(INDEX(CCNL!$F$5:$F$12,MATCH(D68,CCNL!$A$5:$A$12,0))*F68,2))</f>
        <v/>
      </c>
      <c r="Y68" s="4">
        <f>IF($A68="","",(YEAR(Parametri!$C$5)*12+MONTH(Parametri!$C$5))-(YEAR(E68)*12+MONTH(E68)))</f>
        <v/>
      </c>
      <c r="Z68" s="4">
        <f>IF($A68="","",MIN(Parametri!$C$13,MAX(0,INT((Y68-1)/36))))</f>
        <v/>
      </c>
      <c r="AA68" s="19">
        <f>IF($A68="","",ROUND(INDEX(CCNL!$I$5:$I$12,MATCH(D68,CCNL!$A$5:$A$12,0))*Z68*F68,2))</f>
        <v/>
      </c>
      <c r="AB68" s="19">
        <f>IF($A68="","",ROUND(ROUND(N68,0)*Parametri!$C$6,2))</f>
        <v/>
      </c>
      <c r="AC68" s="19">
        <f>IF($A68="","",ROUND((I68+K68+L68)*Parametri!$C$8/Parametri!$C$7/12,2))</f>
        <v/>
      </c>
      <c r="AD68" s="20">
        <f>IF($A68="","",IFERROR(INDEX('Mese precedente'!$D$5:$D$254,MATCH(A68,'Mese precedente'!$A$5:$A$254,0)),0))</f>
        <v/>
      </c>
      <c r="AE68" s="21">
        <f>IF($A68="","",ROUND(AD68+ROUND(Parametri!$C$9/12,4)-V68,4))</f>
        <v/>
      </c>
      <c r="AF68" s="19">
        <f>IF($A68="","",ROUND(I68+K68+L68+M68,2))</f>
        <v/>
      </c>
      <c r="AG68" s="19">
        <f>IF($A68="","",ROUND(N68-O68-Q68-R68,2))</f>
        <v/>
      </c>
      <c r="AH68" s="22">
        <f>IF($A68="","",IFERROR(INDEX('Mese precedente'!$C$5:$C$254,MATCH(A68,'Mese precedente'!$A$5:$A$254,0)),""))</f>
        <v/>
      </c>
      <c r="AI68" s="23">
        <f>IF($A68="","",IF(AH68="","",S68/AH68-1))</f>
        <v/>
      </c>
      <c r="AJ68" s="4">
        <f>IF($A68="","",CHAR(65+MOD(SUMPRODUCT(SUMIF('Codice fiscale'!$A$5:$A$40,MID(C68,{1,3,5,7,9,11,13,15},1),'Codice fiscale'!$B$5:$B$40))+SUMPRODUCT(SUMIF('Codice fiscale'!$A$5:$A$40,MID(C68,{2,4,6,8,10,12,14},1),'Codice fiscale'!$C$5:$C$40)),26)))</f>
        <v/>
      </c>
      <c r="AK68" s="4">
        <f>IF($A68="","",IF(ABS(I68-X68)&gt;Parametri!$C$11,"ERRORE","OK"))</f>
        <v/>
      </c>
      <c r="AL68" s="4">
        <f>IF($A68="","",IF(ABS(K68-AA68)&gt;Parametri!$C$11,"ERRORE","OK"))</f>
        <v/>
      </c>
      <c r="AM68" s="4">
        <f>IF($A68="","",IF(ABS(O68-AB68)&gt;Parametri!$C$11,"ERRORE","OK"))</f>
        <v/>
      </c>
      <c r="AN68" s="4">
        <f>IF($A68="","",IF(ABS(T68-AC68)&gt;Parametri!$C$11,"ERRORE","OK"))</f>
        <v/>
      </c>
      <c r="AO68" s="4">
        <f>IF($A68="","",IF(ABS(W68-AE68)&gt;Parametri!$C$12,"ERRORE","OK"))</f>
        <v/>
      </c>
      <c r="AP68" s="4">
        <f>IF($A68="","",IF(OR(ABS(N68-AF68)&gt;Parametri!$C$11,ABS(S68-AG68)&gt;Parametri!$C$11),"ERRORE","OK"))</f>
        <v/>
      </c>
      <c r="AQ68" s="4">
        <f>IF($A68="","",IF(AI68="","OK",IF(AND(ABS(AI68)&gt;Parametri!$C$10,G68=""),"ERRORE","OK")))</f>
        <v/>
      </c>
      <c r="AR68" s="4">
        <f>IF($A68="","",IF(AND(LEN(C68)=16,RIGHT(C68,1)=AJ68),"OK","ERRORE"))</f>
        <v/>
      </c>
      <c r="AS68" s="4">
        <f>IF($A68="","",IF(ISNA(MATCH(A68,'Mese precedente'!$A$5:$A$254,0)),"OK",IF(AND(G68="",OR(INDEX('Mese precedente'!$E$5:$E$254,MATCH(A68,'Mese precedente'!$A$5:$A$254,0))&amp;""&lt;&gt;D68&amp;"",ABS(INDEX('Mese precedente'!$F$5:$F$254,MATCH(A68,'Mese precedente'!$A$5:$A$254,0))-F68)&gt;Parametri!$C$11,ABS(INDEX('Mese precedente'!$G$5:$G$254,MATCH(A68,'Mese precedente'!$A$5:$A$254,0))-L68)&gt;Parametri!$C$11,INDEX('Mese precedente'!$H$5:$H$254,MATCH(A68,'Mese precedente'!$A$5:$A$254,0))&lt;&gt;E68)),"ERRORE","OK")))</f>
        <v/>
      </c>
      <c r="AT68" s="12">
        <f>IF($A68="","",COUNTIF(AK68:AS68,"ERRORE")+COUNTIF(AY68,"ERRORE"))</f>
        <v/>
      </c>
      <c r="AU68" s="15" t="n">
        <v>9</v>
      </c>
      <c r="AV68" s="15" t="n">
        <v>3</v>
      </c>
      <c r="AW68" s="4">
        <f>IF($A68="","",IF(E68&lt;=DATE(YEAR(Parametri!$C$5),1,1),MONTH(Parametri!$C$5),(YEAR(Parametri!$C$5)*12+MONTH(Parametri!$C$5))-(YEAR(E68)*12+MONTH(E68))+IF(DAY(EOMONTH(E68,0))-DAY(E68)+1&gt;=Parametri!$C$14,1,0)))</f>
        <v/>
      </c>
      <c r="AX68" s="4">
        <f>IF($A68="","",IF(E68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68)*12+MONTH(E68))+IF(DAY(EOMONTH(E68,0))-DAY(E68)+1&gt;=Parametri!$C$14,1,0)))</f>
        <v/>
      </c>
      <c r="AY68" s="4">
        <f>IF($A68="","",IF(AND(AU68="",AV68=""),"OK",IF(OR(AU68&lt;&gt;AW68,AV68&lt;&gt;AX68),"ERRORE","OK")))</f>
        <v/>
      </c>
    </row>
    <row r="69">
      <c r="A69" s="15" t="inlineStr">
        <is>
          <t>B065</t>
        </is>
      </c>
      <c r="B69" s="15" t="inlineStr">
        <is>
          <t>B</t>
        </is>
      </c>
      <c r="C69" s="15" t="inlineStr">
        <is>
          <t>PCDBZM95D27Z145M</t>
        </is>
      </c>
      <c r="D69" s="15" t="inlineStr">
        <is>
          <t>5</t>
        </is>
      </c>
      <c r="E69" s="16" t="n">
        <v>44535</v>
      </c>
      <c r="F69" s="17" t="n">
        <v>1</v>
      </c>
      <c r="G69" s="15" t="inlineStr"/>
      <c r="H69" s="15" t="b">
        <v>0</v>
      </c>
      <c r="I69" s="17" t="n">
        <v>1658.01</v>
      </c>
      <c r="J69" s="15" t="n">
        <v>1</v>
      </c>
      <c r="K69" s="17" t="n">
        <v>20.3</v>
      </c>
      <c r="L69" s="17" t="n">
        <v>200</v>
      </c>
      <c r="M69" s="17" t="n">
        <v>0</v>
      </c>
      <c r="N69" s="17" t="n">
        <v>1878.31</v>
      </c>
      <c r="O69" s="17" t="n">
        <v>172.59</v>
      </c>
      <c r="P69" s="17" t="n">
        <v>1705.72</v>
      </c>
      <c r="Q69" s="17" t="n">
        <v>247.63</v>
      </c>
      <c r="R69" s="17" t="n">
        <v>25.59</v>
      </c>
      <c r="S69" s="17" t="n">
        <v>1432.5</v>
      </c>
      <c r="T69" s="17" t="n">
        <v>162.32</v>
      </c>
      <c r="U69" s="18" t="n">
        <v>2.1667</v>
      </c>
      <c r="V69" s="18" t="n">
        <v>0</v>
      </c>
      <c r="W69" s="18" t="n">
        <v>7.2548</v>
      </c>
      <c r="X69" s="19">
        <f>IF($A69="","",ROUND(INDEX(CCNL!$F$5:$F$12,MATCH(D69,CCNL!$A$5:$A$12,0))*F69,2))</f>
        <v/>
      </c>
      <c r="Y69" s="4">
        <f>IF($A69="","",(YEAR(Parametri!$C$5)*12+MONTH(Parametri!$C$5))-(YEAR(E69)*12+MONTH(E69)))</f>
        <v/>
      </c>
      <c r="Z69" s="4">
        <f>IF($A69="","",MIN(Parametri!$C$13,MAX(0,INT((Y69-1)/36))))</f>
        <v/>
      </c>
      <c r="AA69" s="19">
        <f>IF($A69="","",ROUND(INDEX(CCNL!$I$5:$I$12,MATCH(D69,CCNL!$A$5:$A$12,0))*Z69*F69,2))</f>
        <v/>
      </c>
      <c r="AB69" s="19">
        <f>IF($A69="","",ROUND(ROUND(N69,0)*Parametri!$C$6,2))</f>
        <v/>
      </c>
      <c r="AC69" s="19">
        <f>IF($A69="","",ROUND((I69+K69+L69)*Parametri!$C$8/Parametri!$C$7/12,2))</f>
        <v/>
      </c>
      <c r="AD69" s="20">
        <f>IF($A69="","",IFERROR(INDEX('Mese precedente'!$D$5:$D$254,MATCH(A69,'Mese precedente'!$A$5:$A$254,0)),0))</f>
        <v/>
      </c>
      <c r="AE69" s="21">
        <f>IF($A69="","",ROUND(AD69+ROUND(Parametri!$C$9/12,4)-V69,4))</f>
        <v/>
      </c>
      <c r="AF69" s="19">
        <f>IF($A69="","",ROUND(I69+K69+L69+M69,2))</f>
        <v/>
      </c>
      <c r="AG69" s="19">
        <f>IF($A69="","",ROUND(N69-O69-Q69-R69,2))</f>
        <v/>
      </c>
      <c r="AH69" s="22">
        <f>IF($A69="","",IFERROR(INDEX('Mese precedente'!$C$5:$C$254,MATCH(A69,'Mese precedente'!$A$5:$A$254,0)),""))</f>
        <v/>
      </c>
      <c r="AI69" s="23">
        <f>IF($A69="","",IF(AH69="","",S69/AH69-1))</f>
        <v/>
      </c>
      <c r="AJ69" s="4">
        <f>IF($A69="","",CHAR(65+MOD(SUMPRODUCT(SUMIF('Codice fiscale'!$A$5:$A$40,MID(C69,{1,3,5,7,9,11,13,15},1),'Codice fiscale'!$B$5:$B$40))+SUMPRODUCT(SUMIF('Codice fiscale'!$A$5:$A$40,MID(C69,{2,4,6,8,10,12,14},1),'Codice fiscale'!$C$5:$C$40)),26)))</f>
        <v/>
      </c>
      <c r="AK69" s="4">
        <f>IF($A69="","",IF(ABS(I69-X69)&gt;Parametri!$C$11,"ERRORE","OK"))</f>
        <v/>
      </c>
      <c r="AL69" s="4">
        <f>IF($A69="","",IF(ABS(K69-AA69)&gt;Parametri!$C$11,"ERRORE","OK"))</f>
        <v/>
      </c>
      <c r="AM69" s="4">
        <f>IF($A69="","",IF(ABS(O69-AB69)&gt;Parametri!$C$11,"ERRORE","OK"))</f>
        <v/>
      </c>
      <c r="AN69" s="4">
        <f>IF($A69="","",IF(ABS(T69-AC69)&gt;Parametri!$C$11,"ERRORE","OK"))</f>
        <v/>
      </c>
      <c r="AO69" s="4">
        <f>IF($A69="","",IF(ABS(W69-AE69)&gt;Parametri!$C$12,"ERRORE","OK"))</f>
        <v/>
      </c>
      <c r="AP69" s="4">
        <f>IF($A69="","",IF(OR(ABS(N69-AF69)&gt;Parametri!$C$11,ABS(S69-AG69)&gt;Parametri!$C$11),"ERRORE","OK"))</f>
        <v/>
      </c>
      <c r="AQ69" s="4">
        <f>IF($A69="","",IF(AI69="","OK",IF(AND(ABS(AI69)&gt;Parametri!$C$10,G69=""),"ERRORE","OK")))</f>
        <v/>
      </c>
      <c r="AR69" s="4">
        <f>IF($A69="","",IF(AND(LEN(C69)=16,RIGHT(C69,1)=AJ69),"OK","ERRORE"))</f>
        <v/>
      </c>
      <c r="AS69" s="4">
        <f>IF($A69="","",IF(ISNA(MATCH(A69,'Mese precedente'!$A$5:$A$254,0)),"OK",IF(AND(G69="",OR(INDEX('Mese precedente'!$E$5:$E$254,MATCH(A69,'Mese precedente'!$A$5:$A$254,0))&amp;""&lt;&gt;D69&amp;"",ABS(INDEX('Mese precedente'!$F$5:$F$254,MATCH(A69,'Mese precedente'!$A$5:$A$254,0))-F69)&gt;Parametri!$C$11,ABS(INDEX('Mese precedente'!$G$5:$G$254,MATCH(A69,'Mese precedente'!$A$5:$A$254,0))-L69)&gt;Parametri!$C$11,INDEX('Mese precedente'!$H$5:$H$254,MATCH(A69,'Mese precedente'!$A$5:$A$254,0))&lt;&gt;E69)),"ERRORE","OK")))</f>
        <v/>
      </c>
      <c r="AT69" s="12">
        <f>IF($A69="","",COUNTIF(AK69:AS69,"ERRORE")+COUNTIF(AY69,"ERRORE"))</f>
        <v/>
      </c>
      <c r="AU69" s="15" t="n">
        <v>9</v>
      </c>
      <c r="AV69" s="15" t="n">
        <v>3</v>
      </c>
      <c r="AW69" s="4">
        <f>IF($A69="","",IF(E69&lt;=DATE(YEAR(Parametri!$C$5),1,1),MONTH(Parametri!$C$5),(YEAR(Parametri!$C$5)*12+MONTH(Parametri!$C$5))-(YEAR(E69)*12+MONTH(E69))+IF(DAY(EOMONTH(E69,0))-DAY(E69)+1&gt;=Parametri!$C$14,1,0)))</f>
        <v/>
      </c>
      <c r="AX69" s="4">
        <f>IF($A69="","",IF(E69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69)*12+MONTH(E69))+IF(DAY(EOMONTH(E69,0))-DAY(E69)+1&gt;=Parametri!$C$14,1,0)))</f>
        <v/>
      </c>
      <c r="AY69" s="4">
        <f>IF($A69="","",IF(AND(AU69="",AV69=""),"OK",IF(OR(AU69&lt;&gt;AW69,AV69&lt;&gt;AX69),"ERRORE","OK")))</f>
        <v/>
      </c>
    </row>
    <row r="70">
      <c r="A70" s="15" t="inlineStr">
        <is>
          <t>B066</t>
        </is>
      </c>
      <c r="B70" s="15" t="inlineStr">
        <is>
          <t>B</t>
        </is>
      </c>
      <c r="C70" s="15" t="inlineStr">
        <is>
          <t>SGFCMF88S59Z255N</t>
        </is>
      </c>
      <c r="D70" s="15" t="inlineStr">
        <is>
          <t>2</t>
        </is>
      </c>
      <c r="E70" s="16" t="n">
        <v>42990</v>
      </c>
      <c r="F70" s="17" t="n">
        <v>1</v>
      </c>
      <c r="G70" s="15" t="inlineStr"/>
      <c r="H70" s="15" t="b">
        <v>1</v>
      </c>
      <c r="I70" s="17" t="n">
        <v>2233.58</v>
      </c>
      <c r="J70" s="15" t="n">
        <v>2</v>
      </c>
      <c r="K70" s="17" t="n">
        <v>45.66</v>
      </c>
      <c r="L70" s="17" t="n">
        <v>0</v>
      </c>
      <c r="M70" s="17" t="n">
        <v>0</v>
      </c>
      <c r="N70" s="17" t="n">
        <v>2279.24</v>
      </c>
      <c r="O70" s="17" t="n">
        <v>209.44</v>
      </c>
      <c r="P70" s="17" t="n">
        <v>2069.8</v>
      </c>
      <c r="Q70" s="17" t="n">
        <v>345.93</v>
      </c>
      <c r="R70" s="17" t="n">
        <v>31.05</v>
      </c>
      <c r="S70" s="17" t="n">
        <v>1692.82</v>
      </c>
      <c r="T70" s="17" t="n">
        <v>196.97</v>
      </c>
      <c r="U70" s="18" t="n">
        <v>2.1667</v>
      </c>
      <c r="V70" s="18" t="n">
        <v>0</v>
      </c>
      <c r="W70" s="18" t="n">
        <v>11.3108</v>
      </c>
      <c r="X70" s="19">
        <f>IF($A70="","",ROUND(INDEX(CCNL!$F$5:$F$12,MATCH(D70,CCNL!$A$5:$A$12,0))*F70,2))</f>
        <v/>
      </c>
      <c r="Y70" s="4">
        <f>IF($A70="","",(YEAR(Parametri!$C$5)*12+MONTH(Parametri!$C$5))-(YEAR(E70)*12+MONTH(E70)))</f>
        <v/>
      </c>
      <c r="Z70" s="4">
        <f>IF($A70="","",MIN(Parametri!$C$13,MAX(0,INT((Y70-1)/36))))</f>
        <v/>
      </c>
      <c r="AA70" s="19">
        <f>IF($A70="","",ROUND(INDEX(CCNL!$I$5:$I$12,MATCH(D70,CCNL!$A$5:$A$12,0))*Z70*F70,2))</f>
        <v/>
      </c>
      <c r="AB70" s="19">
        <f>IF($A70="","",ROUND(ROUND(N70,0)*Parametri!$C$6,2))</f>
        <v/>
      </c>
      <c r="AC70" s="19">
        <f>IF($A70="","",ROUND((I70+K70+L70)*Parametri!$C$8/Parametri!$C$7/12,2))</f>
        <v/>
      </c>
      <c r="AD70" s="20">
        <f>IF($A70="","",IFERROR(INDEX('Mese precedente'!$D$5:$D$254,MATCH(A70,'Mese precedente'!$A$5:$A$254,0)),0))</f>
        <v/>
      </c>
      <c r="AE70" s="21">
        <f>IF($A70="","",ROUND(AD70+ROUND(Parametri!$C$9/12,4)-V70,4))</f>
        <v/>
      </c>
      <c r="AF70" s="19">
        <f>IF($A70="","",ROUND(I70+K70+L70+M70,2))</f>
        <v/>
      </c>
      <c r="AG70" s="19">
        <f>IF($A70="","",ROUND(N70-O70-Q70-R70,2))</f>
        <v/>
      </c>
      <c r="AH70" s="22">
        <f>IF($A70="","",IFERROR(INDEX('Mese precedente'!$C$5:$C$254,MATCH(A70,'Mese precedente'!$A$5:$A$254,0)),""))</f>
        <v/>
      </c>
      <c r="AI70" s="23">
        <f>IF($A70="","",IF(AH70="","",S70/AH70-1))</f>
        <v/>
      </c>
      <c r="AJ70" s="4">
        <f>IF($A70="","",CHAR(65+MOD(SUMPRODUCT(SUMIF('Codice fiscale'!$A$5:$A$40,MID(C70,{1,3,5,7,9,11,13,15},1),'Codice fiscale'!$B$5:$B$40))+SUMPRODUCT(SUMIF('Codice fiscale'!$A$5:$A$40,MID(C70,{2,4,6,8,10,12,14},1),'Codice fiscale'!$C$5:$C$40)),26)))</f>
        <v/>
      </c>
      <c r="AK70" s="4">
        <f>IF($A70="","",IF(ABS(I70-X70)&gt;Parametri!$C$11,"ERRORE","OK"))</f>
        <v/>
      </c>
      <c r="AL70" s="4">
        <f>IF($A70="","",IF(ABS(K70-AA70)&gt;Parametri!$C$11,"ERRORE","OK"))</f>
        <v/>
      </c>
      <c r="AM70" s="4">
        <f>IF($A70="","",IF(ABS(O70-AB70)&gt;Parametri!$C$11,"ERRORE","OK"))</f>
        <v/>
      </c>
      <c r="AN70" s="4">
        <f>IF($A70="","",IF(ABS(T70-AC70)&gt;Parametri!$C$11,"ERRORE","OK"))</f>
        <v/>
      </c>
      <c r="AO70" s="4">
        <f>IF($A70="","",IF(ABS(W70-AE70)&gt;Parametri!$C$12,"ERRORE","OK"))</f>
        <v/>
      </c>
      <c r="AP70" s="4">
        <f>IF($A70="","",IF(OR(ABS(N70-AF70)&gt;Parametri!$C$11,ABS(S70-AG70)&gt;Parametri!$C$11),"ERRORE","OK"))</f>
        <v/>
      </c>
      <c r="AQ70" s="4">
        <f>IF($A70="","",IF(AI70="","OK",IF(AND(ABS(AI70)&gt;Parametri!$C$10,G70=""),"ERRORE","OK")))</f>
        <v/>
      </c>
      <c r="AR70" s="4">
        <f>IF($A70="","",IF(AND(LEN(C70)=16,RIGHT(C70,1)=AJ70),"OK","ERRORE"))</f>
        <v/>
      </c>
      <c r="AS70" s="4">
        <f>IF($A70="","",IF(ISNA(MATCH(A70,'Mese precedente'!$A$5:$A$254,0)),"OK",IF(AND(G70="",OR(INDEX('Mese precedente'!$E$5:$E$254,MATCH(A70,'Mese precedente'!$A$5:$A$254,0))&amp;""&lt;&gt;D70&amp;"",ABS(INDEX('Mese precedente'!$F$5:$F$254,MATCH(A70,'Mese precedente'!$A$5:$A$254,0))-F70)&gt;Parametri!$C$11,ABS(INDEX('Mese precedente'!$G$5:$G$254,MATCH(A70,'Mese precedente'!$A$5:$A$254,0))-L70)&gt;Parametri!$C$11,INDEX('Mese precedente'!$H$5:$H$254,MATCH(A70,'Mese precedente'!$A$5:$A$254,0))&lt;&gt;E70)),"ERRORE","OK")))</f>
        <v/>
      </c>
      <c r="AT70" s="12">
        <f>IF($A70="","",COUNTIF(AK70:AS70,"ERRORE")+COUNTIF(AY70,"ERRORE"))</f>
        <v/>
      </c>
      <c r="AU70" s="15" t="n">
        <v>9</v>
      </c>
      <c r="AV70" s="15" t="n">
        <v>3</v>
      </c>
      <c r="AW70" s="4">
        <f>IF($A70="","",IF(E70&lt;=DATE(YEAR(Parametri!$C$5),1,1),MONTH(Parametri!$C$5),(YEAR(Parametri!$C$5)*12+MONTH(Parametri!$C$5))-(YEAR(E70)*12+MONTH(E70))+IF(DAY(EOMONTH(E70,0))-DAY(E70)+1&gt;=Parametri!$C$14,1,0)))</f>
        <v/>
      </c>
      <c r="AX70" s="4">
        <f>IF($A70="","",IF(E70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70)*12+MONTH(E70))+IF(DAY(EOMONTH(E70,0))-DAY(E70)+1&gt;=Parametri!$C$14,1,0)))</f>
        <v/>
      </c>
      <c r="AY70" s="4">
        <f>IF($A70="","",IF(AND(AU70="",AV70=""),"OK",IF(OR(AU70&lt;&gt;AW70,AV70&lt;&gt;AX70),"ERRORE","OK")))</f>
        <v/>
      </c>
    </row>
    <row r="71">
      <c r="A71" s="15" t="inlineStr">
        <is>
          <t>B067</t>
        </is>
      </c>
      <c r="B71" s="15" t="inlineStr">
        <is>
          <t>B</t>
        </is>
      </c>
      <c r="C71" s="15" t="inlineStr">
        <is>
          <t>RCFSNV98C10Z181V</t>
        </is>
      </c>
      <c r="D71" s="15" t="inlineStr">
        <is>
          <t>4</t>
        </is>
      </c>
      <c r="E71" s="16" t="n">
        <v>45658</v>
      </c>
      <c r="F71" s="17" t="n">
        <v>0.75</v>
      </c>
      <c r="G71" s="15" t="inlineStr"/>
      <c r="H71" s="15" t="b">
        <v>1</v>
      </c>
      <c r="I71" s="17" t="n">
        <v>1336.26</v>
      </c>
      <c r="J71" s="15" t="n">
        <v>0</v>
      </c>
      <c r="K71" s="17" t="n">
        <v>0</v>
      </c>
      <c r="L71" s="17" t="n">
        <v>150</v>
      </c>
      <c r="M71" s="17" t="n">
        <v>0</v>
      </c>
      <c r="N71" s="17" t="n">
        <v>1486.26</v>
      </c>
      <c r="O71" s="17" t="n">
        <v>136.56</v>
      </c>
      <c r="P71" s="17" t="n">
        <v>1349.7</v>
      </c>
      <c r="Q71" s="17" t="n">
        <v>151.5</v>
      </c>
      <c r="R71" s="17" t="n">
        <v>20.25</v>
      </c>
      <c r="S71" s="17" t="n">
        <v>1177.95</v>
      </c>
      <c r="T71" s="17" t="n">
        <v>128.44</v>
      </c>
      <c r="U71" s="18" t="n">
        <v>2.1667</v>
      </c>
      <c r="V71" s="18" t="n">
        <v>1</v>
      </c>
      <c r="W71" s="18" t="n">
        <v>6.462</v>
      </c>
      <c r="X71" s="19">
        <f>IF($A71="","",ROUND(INDEX(CCNL!$F$5:$F$12,MATCH(D71,CCNL!$A$5:$A$12,0))*F71,2))</f>
        <v/>
      </c>
      <c r="Y71" s="4">
        <f>IF($A71="","",(YEAR(Parametri!$C$5)*12+MONTH(Parametri!$C$5))-(YEAR(E71)*12+MONTH(E71)))</f>
        <v/>
      </c>
      <c r="Z71" s="4">
        <f>IF($A71="","",MIN(Parametri!$C$13,MAX(0,INT((Y71-1)/36))))</f>
        <v/>
      </c>
      <c r="AA71" s="19">
        <f>IF($A71="","",ROUND(INDEX(CCNL!$I$5:$I$12,MATCH(D71,CCNL!$A$5:$A$12,0))*Z71*F71,2))</f>
        <v/>
      </c>
      <c r="AB71" s="19">
        <f>IF($A71="","",ROUND(ROUND(N71,0)*Parametri!$C$6,2))</f>
        <v/>
      </c>
      <c r="AC71" s="19">
        <f>IF($A71="","",ROUND((I71+K71+L71)*Parametri!$C$8/Parametri!$C$7/12,2))</f>
        <v/>
      </c>
      <c r="AD71" s="20">
        <f>IF($A71="","",IFERROR(INDEX('Mese precedente'!$D$5:$D$254,MATCH(A71,'Mese precedente'!$A$5:$A$254,0)),0))</f>
        <v/>
      </c>
      <c r="AE71" s="21">
        <f>IF($A71="","",ROUND(AD71+ROUND(Parametri!$C$9/12,4)-V71,4))</f>
        <v/>
      </c>
      <c r="AF71" s="19">
        <f>IF($A71="","",ROUND(I71+K71+L71+M71,2))</f>
        <v/>
      </c>
      <c r="AG71" s="19">
        <f>IF($A71="","",ROUND(N71-O71-Q71-R71,2))</f>
        <v/>
      </c>
      <c r="AH71" s="22">
        <f>IF($A71="","",IFERROR(INDEX('Mese precedente'!$C$5:$C$254,MATCH(A71,'Mese precedente'!$A$5:$A$254,0)),""))</f>
        <v/>
      </c>
      <c r="AI71" s="23">
        <f>IF($A71="","",IF(AH71="","",S71/AH71-1))</f>
        <v/>
      </c>
      <c r="AJ71" s="4">
        <f>IF($A71="","",CHAR(65+MOD(SUMPRODUCT(SUMIF('Codice fiscale'!$A$5:$A$40,MID(C71,{1,3,5,7,9,11,13,15},1),'Codice fiscale'!$B$5:$B$40))+SUMPRODUCT(SUMIF('Codice fiscale'!$A$5:$A$40,MID(C71,{2,4,6,8,10,12,14},1),'Codice fiscale'!$C$5:$C$40)),26)))</f>
        <v/>
      </c>
      <c r="AK71" s="4">
        <f>IF($A71="","",IF(ABS(I71-X71)&gt;Parametri!$C$11,"ERRORE","OK"))</f>
        <v/>
      </c>
      <c r="AL71" s="4">
        <f>IF($A71="","",IF(ABS(K71-AA71)&gt;Parametri!$C$11,"ERRORE","OK"))</f>
        <v/>
      </c>
      <c r="AM71" s="4">
        <f>IF($A71="","",IF(ABS(O71-AB71)&gt;Parametri!$C$11,"ERRORE","OK"))</f>
        <v/>
      </c>
      <c r="AN71" s="4">
        <f>IF($A71="","",IF(ABS(T71-AC71)&gt;Parametri!$C$11,"ERRORE","OK"))</f>
        <v/>
      </c>
      <c r="AO71" s="4">
        <f>IF($A71="","",IF(ABS(W71-AE71)&gt;Parametri!$C$12,"ERRORE","OK"))</f>
        <v/>
      </c>
      <c r="AP71" s="4">
        <f>IF($A71="","",IF(OR(ABS(N71-AF71)&gt;Parametri!$C$11,ABS(S71-AG71)&gt;Parametri!$C$11),"ERRORE","OK"))</f>
        <v/>
      </c>
      <c r="AQ71" s="4">
        <f>IF($A71="","",IF(AI71="","OK",IF(AND(ABS(AI71)&gt;Parametri!$C$10,G71=""),"ERRORE","OK")))</f>
        <v/>
      </c>
      <c r="AR71" s="4">
        <f>IF($A71="","",IF(AND(LEN(C71)=16,RIGHT(C71,1)=AJ71),"OK","ERRORE"))</f>
        <v/>
      </c>
      <c r="AS71" s="4">
        <f>IF($A71="","",IF(ISNA(MATCH(A71,'Mese precedente'!$A$5:$A$254,0)),"OK",IF(AND(G71="",OR(INDEX('Mese precedente'!$E$5:$E$254,MATCH(A71,'Mese precedente'!$A$5:$A$254,0))&amp;""&lt;&gt;D71&amp;"",ABS(INDEX('Mese precedente'!$F$5:$F$254,MATCH(A71,'Mese precedente'!$A$5:$A$254,0))-F71)&gt;Parametri!$C$11,ABS(INDEX('Mese precedente'!$G$5:$G$254,MATCH(A71,'Mese precedente'!$A$5:$A$254,0))-L71)&gt;Parametri!$C$11,INDEX('Mese precedente'!$H$5:$H$254,MATCH(A71,'Mese precedente'!$A$5:$A$254,0))&lt;&gt;E71)),"ERRORE","OK")))</f>
        <v/>
      </c>
      <c r="AT71" s="12">
        <f>IF($A71="","",COUNTIF(AK71:AS71,"ERRORE")+COUNTIF(AY71,"ERRORE"))</f>
        <v/>
      </c>
      <c r="AU71" s="15" t="n">
        <v>9</v>
      </c>
      <c r="AV71" s="15" t="n">
        <v>3</v>
      </c>
      <c r="AW71" s="4">
        <f>IF($A71="","",IF(E71&lt;=DATE(YEAR(Parametri!$C$5),1,1),MONTH(Parametri!$C$5),(YEAR(Parametri!$C$5)*12+MONTH(Parametri!$C$5))-(YEAR(E71)*12+MONTH(E71))+IF(DAY(EOMONTH(E71,0))-DAY(E71)+1&gt;=Parametri!$C$14,1,0)))</f>
        <v/>
      </c>
      <c r="AX71" s="4">
        <f>IF($A71="","",IF(E71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71)*12+MONTH(E71))+IF(DAY(EOMONTH(E71,0))-DAY(E71)+1&gt;=Parametri!$C$14,1,0)))</f>
        <v/>
      </c>
      <c r="AY71" s="4">
        <f>IF($A71="","",IF(AND(AU71="",AV71=""),"OK",IF(OR(AU71&lt;&gt;AW71,AV71&lt;&gt;AX71),"ERRORE","OK")))</f>
        <v/>
      </c>
    </row>
    <row r="72">
      <c r="A72" s="15" t="inlineStr">
        <is>
          <t>B068</t>
        </is>
      </c>
      <c r="B72" s="15" t="inlineStr">
        <is>
          <t>B</t>
        </is>
      </c>
      <c r="C72" s="15" t="inlineStr">
        <is>
          <t>BNRGDM92B43Z102G</t>
        </is>
      </c>
      <c r="D72" s="15" t="inlineStr">
        <is>
          <t>4</t>
        </is>
      </c>
      <c r="E72" s="16" t="n">
        <v>42024</v>
      </c>
      <c r="F72" s="17" t="n">
        <v>1</v>
      </c>
      <c r="G72" s="15" t="inlineStr"/>
      <c r="H72" s="15" t="b">
        <v>1</v>
      </c>
      <c r="I72" s="17" t="n">
        <v>1781.68</v>
      </c>
      <c r="J72" s="15" t="n">
        <v>3</v>
      </c>
      <c r="K72" s="17" t="n">
        <v>61.98</v>
      </c>
      <c r="L72" s="17" t="n">
        <v>80</v>
      </c>
      <c r="M72" s="17" t="n">
        <v>0</v>
      </c>
      <c r="N72" s="17" t="n">
        <v>1923.66</v>
      </c>
      <c r="O72" s="17" t="n">
        <v>176.82</v>
      </c>
      <c r="P72" s="17" t="n">
        <v>1746.84</v>
      </c>
      <c r="Q72" s="17" t="n">
        <v>258.73</v>
      </c>
      <c r="R72" s="17" t="n">
        <v>26.2</v>
      </c>
      <c r="S72" s="17" t="n">
        <v>1461.91</v>
      </c>
      <c r="T72" s="17" t="n">
        <v>166.24</v>
      </c>
      <c r="U72" s="18" t="n">
        <v>2.1667</v>
      </c>
      <c r="V72" s="18" t="n">
        <v>0</v>
      </c>
      <c r="W72" s="18" t="n">
        <v>11.2509</v>
      </c>
      <c r="X72" s="19">
        <f>IF($A72="","",ROUND(INDEX(CCNL!$F$5:$F$12,MATCH(D72,CCNL!$A$5:$A$12,0))*F72,2))</f>
        <v/>
      </c>
      <c r="Y72" s="4">
        <f>IF($A72="","",(YEAR(Parametri!$C$5)*12+MONTH(Parametri!$C$5))-(YEAR(E72)*12+MONTH(E72)))</f>
        <v/>
      </c>
      <c r="Z72" s="4">
        <f>IF($A72="","",MIN(Parametri!$C$13,MAX(0,INT((Y72-1)/36))))</f>
        <v/>
      </c>
      <c r="AA72" s="19">
        <f>IF($A72="","",ROUND(INDEX(CCNL!$I$5:$I$12,MATCH(D72,CCNL!$A$5:$A$12,0))*Z72*F72,2))</f>
        <v/>
      </c>
      <c r="AB72" s="19">
        <f>IF($A72="","",ROUND(ROUND(N72,0)*Parametri!$C$6,2))</f>
        <v/>
      </c>
      <c r="AC72" s="19">
        <f>IF($A72="","",ROUND((I72+K72+L72)*Parametri!$C$8/Parametri!$C$7/12,2))</f>
        <v/>
      </c>
      <c r="AD72" s="20">
        <f>IF($A72="","",IFERROR(INDEX('Mese precedente'!$D$5:$D$254,MATCH(A72,'Mese precedente'!$A$5:$A$254,0)),0))</f>
        <v/>
      </c>
      <c r="AE72" s="21">
        <f>IF($A72="","",ROUND(AD72+ROUND(Parametri!$C$9/12,4)-V72,4))</f>
        <v/>
      </c>
      <c r="AF72" s="19">
        <f>IF($A72="","",ROUND(I72+K72+L72+M72,2))</f>
        <v/>
      </c>
      <c r="AG72" s="19">
        <f>IF($A72="","",ROUND(N72-O72-Q72-R72,2))</f>
        <v/>
      </c>
      <c r="AH72" s="22">
        <f>IF($A72="","",IFERROR(INDEX('Mese precedente'!$C$5:$C$254,MATCH(A72,'Mese precedente'!$A$5:$A$254,0)),""))</f>
        <v/>
      </c>
      <c r="AI72" s="23">
        <f>IF($A72="","",IF(AH72="","",S72/AH72-1))</f>
        <v/>
      </c>
      <c r="AJ72" s="4">
        <f>IF($A72="","",CHAR(65+MOD(SUMPRODUCT(SUMIF('Codice fiscale'!$A$5:$A$40,MID(C72,{1,3,5,7,9,11,13,15},1),'Codice fiscale'!$B$5:$B$40))+SUMPRODUCT(SUMIF('Codice fiscale'!$A$5:$A$40,MID(C72,{2,4,6,8,10,12,14},1),'Codice fiscale'!$C$5:$C$40)),26)))</f>
        <v/>
      </c>
      <c r="AK72" s="4">
        <f>IF($A72="","",IF(ABS(I72-X72)&gt;Parametri!$C$11,"ERRORE","OK"))</f>
        <v/>
      </c>
      <c r="AL72" s="4">
        <f>IF($A72="","",IF(ABS(K72-AA72)&gt;Parametri!$C$11,"ERRORE","OK"))</f>
        <v/>
      </c>
      <c r="AM72" s="4">
        <f>IF($A72="","",IF(ABS(O72-AB72)&gt;Parametri!$C$11,"ERRORE","OK"))</f>
        <v/>
      </c>
      <c r="AN72" s="4">
        <f>IF($A72="","",IF(ABS(T72-AC72)&gt;Parametri!$C$11,"ERRORE","OK"))</f>
        <v/>
      </c>
      <c r="AO72" s="4">
        <f>IF($A72="","",IF(ABS(W72-AE72)&gt;Parametri!$C$12,"ERRORE","OK"))</f>
        <v/>
      </c>
      <c r="AP72" s="4">
        <f>IF($A72="","",IF(OR(ABS(N72-AF72)&gt;Parametri!$C$11,ABS(S72-AG72)&gt;Parametri!$C$11),"ERRORE","OK"))</f>
        <v/>
      </c>
      <c r="AQ72" s="4">
        <f>IF($A72="","",IF(AI72="","OK",IF(AND(ABS(AI72)&gt;Parametri!$C$10,G72=""),"ERRORE","OK")))</f>
        <v/>
      </c>
      <c r="AR72" s="4">
        <f>IF($A72="","",IF(AND(LEN(C72)=16,RIGHT(C72,1)=AJ72),"OK","ERRORE"))</f>
        <v/>
      </c>
      <c r="AS72" s="4">
        <f>IF($A72="","",IF(ISNA(MATCH(A72,'Mese precedente'!$A$5:$A$254,0)),"OK",IF(AND(G72="",OR(INDEX('Mese precedente'!$E$5:$E$254,MATCH(A72,'Mese precedente'!$A$5:$A$254,0))&amp;""&lt;&gt;D72&amp;"",ABS(INDEX('Mese precedente'!$F$5:$F$254,MATCH(A72,'Mese precedente'!$A$5:$A$254,0))-F72)&gt;Parametri!$C$11,ABS(INDEX('Mese precedente'!$G$5:$G$254,MATCH(A72,'Mese precedente'!$A$5:$A$254,0))-L72)&gt;Parametri!$C$11,INDEX('Mese precedente'!$H$5:$H$254,MATCH(A72,'Mese precedente'!$A$5:$A$254,0))&lt;&gt;E72)),"ERRORE","OK")))</f>
        <v/>
      </c>
      <c r="AT72" s="12">
        <f>IF($A72="","",COUNTIF(AK72:AS72,"ERRORE")+COUNTIF(AY72,"ERRORE"))</f>
        <v/>
      </c>
      <c r="AU72" s="15" t="n">
        <v>9</v>
      </c>
      <c r="AV72" s="15" t="n">
        <v>3</v>
      </c>
      <c r="AW72" s="4">
        <f>IF($A72="","",IF(E72&lt;=DATE(YEAR(Parametri!$C$5),1,1),MONTH(Parametri!$C$5),(YEAR(Parametri!$C$5)*12+MONTH(Parametri!$C$5))-(YEAR(E72)*12+MONTH(E72))+IF(DAY(EOMONTH(E72,0))-DAY(E72)+1&gt;=Parametri!$C$14,1,0)))</f>
        <v/>
      </c>
      <c r="AX72" s="4">
        <f>IF($A72="","",IF(E72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72)*12+MONTH(E72))+IF(DAY(EOMONTH(E72,0))-DAY(E72)+1&gt;=Parametri!$C$14,1,0)))</f>
        <v/>
      </c>
      <c r="AY72" s="4">
        <f>IF($A72="","",IF(AND(AU72="",AV72=""),"OK",IF(OR(AU72&lt;&gt;AW72,AV72&lt;&gt;AX72),"ERRORE","OK")))</f>
        <v/>
      </c>
    </row>
    <row r="73">
      <c r="A73" s="15" t="inlineStr">
        <is>
          <t>B069</t>
        </is>
      </c>
      <c r="B73" s="15" t="inlineStr">
        <is>
          <t>B</t>
        </is>
      </c>
      <c r="C73" s="15" t="inlineStr">
        <is>
          <t>GNTRMN76H55Z251B</t>
        </is>
      </c>
      <c r="D73" s="15" t="inlineStr">
        <is>
          <t>4</t>
        </is>
      </c>
      <c r="E73" s="16" t="n">
        <v>36350</v>
      </c>
      <c r="F73" s="17" t="n">
        <v>1</v>
      </c>
      <c r="G73" s="15" t="inlineStr"/>
      <c r="H73" s="15" t="b">
        <v>0</v>
      </c>
      <c r="I73" s="17" t="n">
        <v>1781.68</v>
      </c>
      <c r="J73" s="15" t="n">
        <v>9</v>
      </c>
      <c r="K73" s="17" t="n">
        <v>185.94</v>
      </c>
      <c r="L73" s="17" t="n">
        <v>80</v>
      </c>
      <c r="M73" s="17" t="n">
        <v>0</v>
      </c>
      <c r="N73" s="17" t="n">
        <v>2047.62</v>
      </c>
      <c r="O73" s="17" t="n">
        <v>188.21</v>
      </c>
      <c r="P73" s="17" t="n">
        <v>1859.41</v>
      </c>
      <c r="Q73" s="17" t="n">
        <v>289.12</v>
      </c>
      <c r="R73" s="17" t="n">
        <v>27.89</v>
      </c>
      <c r="S73" s="17" t="n">
        <v>1542.4</v>
      </c>
      <c r="T73" s="17" t="n">
        <v>176.95</v>
      </c>
      <c r="U73" s="18" t="n">
        <v>2.1667</v>
      </c>
      <c r="V73" s="18" t="n">
        <v>0</v>
      </c>
      <c r="W73" s="18" t="n">
        <v>15.114</v>
      </c>
      <c r="X73" s="19">
        <f>IF($A73="","",ROUND(INDEX(CCNL!$F$5:$F$12,MATCH(D73,CCNL!$A$5:$A$12,0))*F73,2))</f>
        <v/>
      </c>
      <c r="Y73" s="4">
        <f>IF($A73="","",(YEAR(Parametri!$C$5)*12+MONTH(Parametri!$C$5))-(YEAR(E73)*12+MONTH(E73)))</f>
        <v/>
      </c>
      <c r="Z73" s="4">
        <f>IF($A73="","",MIN(Parametri!$C$13,MAX(0,INT((Y73-1)/36))))</f>
        <v/>
      </c>
      <c r="AA73" s="19">
        <f>IF($A73="","",ROUND(INDEX(CCNL!$I$5:$I$12,MATCH(D73,CCNL!$A$5:$A$12,0))*Z73*F73,2))</f>
        <v/>
      </c>
      <c r="AB73" s="19">
        <f>IF($A73="","",ROUND(ROUND(N73,0)*Parametri!$C$6,2))</f>
        <v/>
      </c>
      <c r="AC73" s="19">
        <f>IF($A73="","",ROUND((I73+K73+L73)*Parametri!$C$8/Parametri!$C$7/12,2))</f>
        <v/>
      </c>
      <c r="AD73" s="20">
        <f>IF($A73="","",IFERROR(INDEX('Mese precedente'!$D$5:$D$254,MATCH(A73,'Mese precedente'!$A$5:$A$254,0)),0))</f>
        <v/>
      </c>
      <c r="AE73" s="21">
        <f>IF($A73="","",ROUND(AD73+ROUND(Parametri!$C$9/12,4)-V73,4))</f>
        <v/>
      </c>
      <c r="AF73" s="19">
        <f>IF($A73="","",ROUND(I73+K73+L73+M73,2))</f>
        <v/>
      </c>
      <c r="AG73" s="19">
        <f>IF($A73="","",ROUND(N73-O73-Q73-R73,2))</f>
        <v/>
      </c>
      <c r="AH73" s="22">
        <f>IF($A73="","",IFERROR(INDEX('Mese precedente'!$C$5:$C$254,MATCH(A73,'Mese precedente'!$A$5:$A$254,0)),""))</f>
        <v/>
      </c>
      <c r="AI73" s="23">
        <f>IF($A73="","",IF(AH73="","",S73/AH73-1))</f>
        <v/>
      </c>
      <c r="AJ73" s="4">
        <f>IF($A73="","",CHAR(65+MOD(SUMPRODUCT(SUMIF('Codice fiscale'!$A$5:$A$40,MID(C73,{1,3,5,7,9,11,13,15},1),'Codice fiscale'!$B$5:$B$40))+SUMPRODUCT(SUMIF('Codice fiscale'!$A$5:$A$40,MID(C73,{2,4,6,8,10,12,14},1),'Codice fiscale'!$C$5:$C$40)),26)))</f>
        <v/>
      </c>
      <c r="AK73" s="4">
        <f>IF($A73="","",IF(ABS(I73-X73)&gt;Parametri!$C$11,"ERRORE","OK"))</f>
        <v/>
      </c>
      <c r="AL73" s="4">
        <f>IF($A73="","",IF(ABS(K73-AA73)&gt;Parametri!$C$11,"ERRORE","OK"))</f>
        <v/>
      </c>
      <c r="AM73" s="4">
        <f>IF($A73="","",IF(ABS(O73-AB73)&gt;Parametri!$C$11,"ERRORE","OK"))</f>
        <v/>
      </c>
      <c r="AN73" s="4">
        <f>IF($A73="","",IF(ABS(T73-AC73)&gt;Parametri!$C$11,"ERRORE","OK"))</f>
        <v/>
      </c>
      <c r="AO73" s="4">
        <f>IF($A73="","",IF(ABS(W73-AE73)&gt;Parametri!$C$12,"ERRORE","OK"))</f>
        <v/>
      </c>
      <c r="AP73" s="4">
        <f>IF($A73="","",IF(OR(ABS(N73-AF73)&gt;Parametri!$C$11,ABS(S73-AG73)&gt;Parametri!$C$11),"ERRORE","OK"))</f>
        <v/>
      </c>
      <c r="AQ73" s="4">
        <f>IF($A73="","",IF(AI73="","OK",IF(AND(ABS(AI73)&gt;Parametri!$C$10,G73=""),"ERRORE","OK")))</f>
        <v/>
      </c>
      <c r="AR73" s="4">
        <f>IF($A73="","",IF(AND(LEN(C73)=16,RIGHT(C73,1)=AJ73),"OK","ERRORE"))</f>
        <v/>
      </c>
      <c r="AS73" s="4">
        <f>IF($A73="","",IF(ISNA(MATCH(A73,'Mese precedente'!$A$5:$A$254,0)),"OK",IF(AND(G73="",OR(INDEX('Mese precedente'!$E$5:$E$254,MATCH(A73,'Mese precedente'!$A$5:$A$254,0))&amp;""&lt;&gt;D73&amp;"",ABS(INDEX('Mese precedente'!$F$5:$F$254,MATCH(A73,'Mese precedente'!$A$5:$A$254,0))-F73)&gt;Parametri!$C$11,ABS(INDEX('Mese precedente'!$G$5:$G$254,MATCH(A73,'Mese precedente'!$A$5:$A$254,0))-L73)&gt;Parametri!$C$11,INDEX('Mese precedente'!$H$5:$H$254,MATCH(A73,'Mese precedente'!$A$5:$A$254,0))&lt;&gt;E73)),"ERRORE","OK")))</f>
        <v/>
      </c>
      <c r="AT73" s="12">
        <f>IF($A73="","",COUNTIF(AK73:AS73,"ERRORE")+COUNTIF(AY73,"ERRORE"))</f>
        <v/>
      </c>
      <c r="AU73" s="15" t="n">
        <v>9</v>
      </c>
      <c r="AV73" s="15" t="n">
        <v>3</v>
      </c>
      <c r="AW73" s="4">
        <f>IF($A73="","",IF(E73&lt;=DATE(YEAR(Parametri!$C$5),1,1),MONTH(Parametri!$C$5),(YEAR(Parametri!$C$5)*12+MONTH(Parametri!$C$5))-(YEAR(E73)*12+MONTH(E73))+IF(DAY(EOMONTH(E73,0))-DAY(E73)+1&gt;=Parametri!$C$14,1,0)))</f>
        <v/>
      </c>
      <c r="AX73" s="4">
        <f>IF($A73="","",IF(E73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73)*12+MONTH(E73))+IF(DAY(EOMONTH(E73,0))-DAY(E73)+1&gt;=Parametri!$C$14,1,0)))</f>
        <v/>
      </c>
      <c r="AY73" s="4">
        <f>IF($A73="","",IF(AND(AU73="",AV73=""),"OK",IF(OR(AU73&lt;&gt;AW73,AV73&lt;&gt;AX73),"ERRORE","OK")))</f>
        <v/>
      </c>
    </row>
    <row r="74">
      <c r="A74" s="15" t="inlineStr">
        <is>
          <t>B070</t>
        </is>
      </c>
      <c r="B74" s="15" t="inlineStr">
        <is>
          <t>B</t>
        </is>
      </c>
      <c r="C74" s="15" t="inlineStr">
        <is>
          <t>FZTSLD68R18Z151C</t>
        </is>
      </c>
      <c r="D74" s="15" t="inlineStr">
        <is>
          <t>7</t>
        </is>
      </c>
      <c r="E74" s="16" t="n">
        <v>35162</v>
      </c>
      <c r="F74" s="17" t="n">
        <v>1</v>
      </c>
      <c r="G74" s="15" t="inlineStr"/>
      <c r="H74" s="15" t="b">
        <v>1</v>
      </c>
      <c r="I74" s="17" t="n">
        <v>1395.89</v>
      </c>
      <c r="J74" s="15" t="n">
        <v>10</v>
      </c>
      <c r="K74" s="17" t="n">
        <v>194.7</v>
      </c>
      <c r="L74" s="17" t="n">
        <v>0</v>
      </c>
      <c r="M74" s="17" t="n">
        <v>0</v>
      </c>
      <c r="N74" s="17" t="n">
        <v>1590.59</v>
      </c>
      <c r="O74" s="17" t="n">
        <v>146.21</v>
      </c>
      <c r="P74" s="17" t="n">
        <v>1444.38</v>
      </c>
      <c r="Q74" s="17" t="n">
        <v>177.07</v>
      </c>
      <c r="R74" s="17" t="n">
        <v>21.67</v>
      </c>
      <c r="S74" s="17" t="n">
        <v>1245.64</v>
      </c>
      <c r="T74" s="17" t="n">
        <v>137.46</v>
      </c>
      <c r="U74" s="18" t="n">
        <v>2.1667</v>
      </c>
      <c r="V74" s="18" t="n">
        <v>1</v>
      </c>
      <c r="W74" s="18" t="n">
        <v>13.1073</v>
      </c>
      <c r="X74" s="19">
        <f>IF($A74="","",ROUND(INDEX(CCNL!$F$5:$F$12,MATCH(D74,CCNL!$A$5:$A$12,0))*F74,2))</f>
        <v/>
      </c>
      <c r="Y74" s="4">
        <f>IF($A74="","",(YEAR(Parametri!$C$5)*12+MONTH(Parametri!$C$5))-(YEAR(E74)*12+MONTH(E74)))</f>
        <v/>
      </c>
      <c r="Z74" s="4">
        <f>IF($A74="","",MIN(Parametri!$C$13,MAX(0,INT((Y74-1)/36))))</f>
        <v/>
      </c>
      <c r="AA74" s="19">
        <f>IF($A74="","",ROUND(INDEX(CCNL!$I$5:$I$12,MATCH(D74,CCNL!$A$5:$A$12,0))*Z74*F74,2))</f>
        <v/>
      </c>
      <c r="AB74" s="19">
        <f>IF($A74="","",ROUND(ROUND(N74,0)*Parametri!$C$6,2))</f>
        <v/>
      </c>
      <c r="AC74" s="19">
        <f>IF($A74="","",ROUND((I74+K74+L74)*Parametri!$C$8/Parametri!$C$7/12,2))</f>
        <v/>
      </c>
      <c r="AD74" s="20">
        <f>IF($A74="","",IFERROR(INDEX('Mese precedente'!$D$5:$D$254,MATCH(A74,'Mese precedente'!$A$5:$A$254,0)),0))</f>
        <v/>
      </c>
      <c r="AE74" s="21">
        <f>IF($A74="","",ROUND(AD74+ROUND(Parametri!$C$9/12,4)-V74,4))</f>
        <v/>
      </c>
      <c r="AF74" s="19">
        <f>IF($A74="","",ROUND(I74+K74+L74+M74,2))</f>
        <v/>
      </c>
      <c r="AG74" s="19">
        <f>IF($A74="","",ROUND(N74-O74-Q74-R74,2))</f>
        <v/>
      </c>
      <c r="AH74" s="22">
        <f>IF($A74="","",IFERROR(INDEX('Mese precedente'!$C$5:$C$254,MATCH(A74,'Mese precedente'!$A$5:$A$254,0)),""))</f>
        <v/>
      </c>
      <c r="AI74" s="23">
        <f>IF($A74="","",IF(AH74="","",S74/AH74-1))</f>
        <v/>
      </c>
      <c r="AJ74" s="4">
        <f>IF($A74="","",CHAR(65+MOD(SUMPRODUCT(SUMIF('Codice fiscale'!$A$5:$A$40,MID(C74,{1,3,5,7,9,11,13,15},1),'Codice fiscale'!$B$5:$B$40))+SUMPRODUCT(SUMIF('Codice fiscale'!$A$5:$A$40,MID(C74,{2,4,6,8,10,12,14},1),'Codice fiscale'!$C$5:$C$40)),26)))</f>
        <v/>
      </c>
      <c r="AK74" s="4">
        <f>IF($A74="","",IF(ABS(I74-X74)&gt;Parametri!$C$11,"ERRORE","OK"))</f>
        <v/>
      </c>
      <c r="AL74" s="4">
        <f>IF($A74="","",IF(ABS(K74-AA74)&gt;Parametri!$C$11,"ERRORE","OK"))</f>
        <v/>
      </c>
      <c r="AM74" s="4">
        <f>IF($A74="","",IF(ABS(O74-AB74)&gt;Parametri!$C$11,"ERRORE","OK"))</f>
        <v/>
      </c>
      <c r="AN74" s="4">
        <f>IF($A74="","",IF(ABS(T74-AC74)&gt;Parametri!$C$11,"ERRORE","OK"))</f>
        <v/>
      </c>
      <c r="AO74" s="4">
        <f>IF($A74="","",IF(ABS(W74-AE74)&gt;Parametri!$C$12,"ERRORE","OK"))</f>
        <v/>
      </c>
      <c r="AP74" s="4">
        <f>IF($A74="","",IF(OR(ABS(N74-AF74)&gt;Parametri!$C$11,ABS(S74-AG74)&gt;Parametri!$C$11),"ERRORE","OK"))</f>
        <v/>
      </c>
      <c r="AQ74" s="4">
        <f>IF($A74="","",IF(AI74="","OK",IF(AND(ABS(AI74)&gt;Parametri!$C$10,G74=""),"ERRORE","OK")))</f>
        <v/>
      </c>
      <c r="AR74" s="4">
        <f>IF($A74="","",IF(AND(LEN(C74)=16,RIGHT(C74,1)=AJ74),"OK","ERRORE"))</f>
        <v/>
      </c>
      <c r="AS74" s="4">
        <f>IF($A74="","",IF(ISNA(MATCH(A74,'Mese precedente'!$A$5:$A$254,0)),"OK",IF(AND(G74="",OR(INDEX('Mese precedente'!$E$5:$E$254,MATCH(A74,'Mese precedente'!$A$5:$A$254,0))&amp;""&lt;&gt;D74&amp;"",ABS(INDEX('Mese precedente'!$F$5:$F$254,MATCH(A74,'Mese precedente'!$A$5:$A$254,0))-F74)&gt;Parametri!$C$11,ABS(INDEX('Mese precedente'!$G$5:$G$254,MATCH(A74,'Mese precedente'!$A$5:$A$254,0))-L74)&gt;Parametri!$C$11,INDEX('Mese precedente'!$H$5:$H$254,MATCH(A74,'Mese precedente'!$A$5:$A$254,0))&lt;&gt;E74)),"ERRORE","OK")))</f>
        <v/>
      </c>
      <c r="AT74" s="12">
        <f>IF($A74="","",COUNTIF(AK74:AS74,"ERRORE")+COUNTIF(AY74,"ERRORE"))</f>
        <v/>
      </c>
      <c r="AU74" s="15" t="n">
        <v>9</v>
      </c>
      <c r="AV74" s="15" t="n">
        <v>3</v>
      </c>
      <c r="AW74" s="4">
        <f>IF($A74="","",IF(E74&lt;=DATE(YEAR(Parametri!$C$5),1,1),MONTH(Parametri!$C$5),(YEAR(Parametri!$C$5)*12+MONTH(Parametri!$C$5))-(YEAR(E74)*12+MONTH(E74))+IF(DAY(EOMONTH(E74,0))-DAY(E74)+1&gt;=Parametri!$C$14,1,0)))</f>
        <v/>
      </c>
      <c r="AX74" s="4">
        <f>IF($A74="","",IF(E74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74)*12+MONTH(E74))+IF(DAY(EOMONTH(E74,0))-DAY(E74)+1&gt;=Parametri!$C$14,1,0)))</f>
        <v/>
      </c>
      <c r="AY74" s="4">
        <f>IF($A74="","",IF(AND(AU74="",AV74=""),"OK",IF(OR(AU74&lt;&gt;AW74,AV74&lt;&gt;AX74),"ERRORE","OK")))</f>
        <v/>
      </c>
    </row>
    <row r="75">
      <c r="A75" s="15" t="inlineStr">
        <is>
          <t>B071</t>
        </is>
      </c>
      <c r="B75" s="15" t="inlineStr">
        <is>
          <t>B</t>
        </is>
      </c>
      <c r="C75" s="15" t="inlineStr">
        <is>
          <t>MTGLZN83S58Z224Q</t>
        </is>
      </c>
      <c r="D75" s="15" t="inlineStr">
        <is>
          <t>4</t>
        </is>
      </c>
      <c r="E75" s="16" t="n">
        <v>41749</v>
      </c>
      <c r="F75" s="17" t="n">
        <v>0.5</v>
      </c>
      <c r="G75" s="15" t="inlineStr"/>
      <c r="H75" s="15" t="b">
        <v>1</v>
      </c>
      <c r="I75" s="17" t="n">
        <v>890.84</v>
      </c>
      <c r="J75" s="15" t="n">
        <v>4</v>
      </c>
      <c r="K75" s="17" t="n">
        <v>41.32</v>
      </c>
      <c r="L75" s="17" t="n">
        <v>150</v>
      </c>
      <c r="M75" s="17" t="n">
        <v>0</v>
      </c>
      <c r="N75" s="17" t="n">
        <v>1082.16</v>
      </c>
      <c r="O75" s="17" t="n">
        <v>99.44</v>
      </c>
      <c r="P75" s="17" t="n">
        <v>982.72</v>
      </c>
      <c r="Q75" s="17" t="n">
        <v>63.11</v>
      </c>
      <c r="R75" s="17" t="n">
        <v>14.74</v>
      </c>
      <c r="S75" s="17" t="n">
        <v>904.87</v>
      </c>
      <c r="T75" s="17" t="n">
        <v>93.52</v>
      </c>
      <c r="U75" s="18" t="n">
        <v>2.1667</v>
      </c>
      <c r="V75" s="18" t="n">
        <v>0</v>
      </c>
      <c r="W75" s="18" t="n">
        <v>19.3916</v>
      </c>
      <c r="X75" s="19">
        <f>IF($A75="","",ROUND(INDEX(CCNL!$F$5:$F$12,MATCH(D75,CCNL!$A$5:$A$12,0))*F75,2))</f>
        <v/>
      </c>
      <c r="Y75" s="4">
        <f>IF($A75="","",(YEAR(Parametri!$C$5)*12+MONTH(Parametri!$C$5))-(YEAR(E75)*12+MONTH(E75)))</f>
        <v/>
      </c>
      <c r="Z75" s="4">
        <f>IF($A75="","",MIN(Parametri!$C$13,MAX(0,INT((Y75-1)/36))))</f>
        <v/>
      </c>
      <c r="AA75" s="19">
        <f>IF($A75="","",ROUND(INDEX(CCNL!$I$5:$I$12,MATCH(D75,CCNL!$A$5:$A$12,0))*Z75*F75,2))</f>
        <v/>
      </c>
      <c r="AB75" s="19">
        <f>IF($A75="","",ROUND(ROUND(N75,0)*Parametri!$C$6,2))</f>
        <v/>
      </c>
      <c r="AC75" s="19">
        <f>IF($A75="","",ROUND((I75+K75+L75)*Parametri!$C$8/Parametri!$C$7/12,2))</f>
        <v/>
      </c>
      <c r="AD75" s="20">
        <f>IF($A75="","",IFERROR(INDEX('Mese precedente'!$D$5:$D$254,MATCH(A75,'Mese precedente'!$A$5:$A$254,0)),0))</f>
        <v/>
      </c>
      <c r="AE75" s="21">
        <f>IF($A75="","",ROUND(AD75+ROUND(Parametri!$C$9/12,4)-V75,4))</f>
        <v/>
      </c>
      <c r="AF75" s="19">
        <f>IF($A75="","",ROUND(I75+K75+L75+M75,2))</f>
        <v/>
      </c>
      <c r="AG75" s="19">
        <f>IF($A75="","",ROUND(N75-O75-Q75-R75,2))</f>
        <v/>
      </c>
      <c r="AH75" s="22">
        <f>IF($A75="","",IFERROR(INDEX('Mese precedente'!$C$5:$C$254,MATCH(A75,'Mese precedente'!$A$5:$A$254,0)),""))</f>
        <v/>
      </c>
      <c r="AI75" s="23">
        <f>IF($A75="","",IF(AH75="","",S75/AH75-1))</f>
        <v/>
      </c>
      <c r="AJ75" s="4">
        <f>IF($A75="","",CHAR(65+MOD(SUMPRODUCT(SUMIF('Codice fiscale'!$A$5:$A$40,MID(C75,{1,3,5,7,9,11,13,15},1),'Codice fiscale'!$B$5:$B$40))+SUMPRODUCT(SUMIF('Codice fiscale'!$A$5:$A$40,MID(C75,{2,4,6,8,10,12,14},1),'Codice fiscale'!$C$5:$C$40)),26)))</f>
        <v/>
      </c>
      <c r="AK75" s="4">
        <f>IF($A75="","",IF(ABS(I75-X75)&gt;Parametri!$C$11,"ERRORE","OK"))</f>
        <v/>
      </c>
      <c r="AL75" s="4">
        <f>IF($A75="","",IF(ABS(K75-AA75)&gt;Parametri!$C$11,"ERRORE","OK"))</f>
        <v/>
      </c>
      <c r="AM75" s="4">
        <f>IF($A75="","",IF(ABS(O75-AB75)&gt;Parametri!$C$11,"ERRORE","OK"))</f>
        <v/>
      </c>
      <c r="AN75" s="4">
        <f>IF($A75="","",IF(ABS(T75-AC75)&gt;Parametri!$C$11,"ERRORE","OK"))</f>
        <v/>
      </c>
      <c r="AO75" s="4">
        <f>IF($A75="","",IF(ABS(W75-AE75)&gt;Parametri!$C$12,"ERRORE","OK"))</f>
        <v/>
      </c>
      <c r="AP75" s="4">
        <f>IF($A75="","",IF(OR(ABS(N75-AF75)&gt;Parametri!$C$11,ABS(S75-AG75)&gt;Parametri!$C$11),"ERRORE","OK"))</f>
        <v/>
      </c>
      <c r="AQ75" s="4">
        <f>IF($A75="","",IF(AI75="","OK",IF(AND(ABS(AI75)&gt;Parametri!$C$10,G75=""),"ERRORE","OK")))</f>
        <v/>
      </c>
      <c r="AR75" s="4">
        <f>IF($A75="","",IF(AND(LEN(C75)=16,RIGHT(C75,1)=AJ75),"OK","ERRORE"))</f>
        <v/>
      </c>
      <c r="AS75" s="4">
        <f>IF($A75="","",IF(ISNA(MATCH(A75,'Mese precedente'!$A$5:$A$254,0)),"OK",IF(AND(G75="",OR(INDEX('Mese precedente'!$E$5:$E$254,MATCH(A75,'Mese precedente'!$A$5:$A$254,0))&amp;""&lt;&gt;D75&amp;"",ABS(INDEX('Mese precedente'!$F$5:$F$254,MATCH(A75,'Mese precedente'!$A$5:$A$254,0))-F75)&gt;Parametri!$C$11,ABS(INDEX('Mese precedente'!$G$5:$G$254,MATCH(A75,'Mese precedente'!$A$5:$A$254,0))-L75)&gt;Parametri!$C$11,INDEX('Mese precedente'!$H$5:$H$254,MATCH(A75,'Mese precedente'!$A$5:$A$254,0))&lt;&gt;E75)),"ERRORE","OK")))</f>
        <v/>
      </c>
      <c r="AT75" s="12">
        <f>IF($A75="","",COUNTIF(AK75:AS75,"ERRORE")+COUNTIF(AY75,"ERRORE"))</f>
        <v/>
      </c>
      <c r="AU75" s="15" t="n">
        <v>9</v>
      </c>
      <c r="AV75" s="15" t="n">
        <v>3</v>
      </c>
      <c r="AW75" s="4">
        <f>IF($A75="","",IF(E75&lt;=DATE(YEAR(Parametri!$C$5),1,1),MONTH(Parametri!$C$5),(YEAR(Parametri!$C$5)*12+MONTH(Parametri!$C$5))-(YEAR(E75)*12+MONTH(E75))+IF(DAY(EOMONTH(E75,0))-DAY(E75)+1&gt;=Parametri!$C$14,1,0)))</f>
        <v/>
      </c>
      <c r="AX75" s="4">
        <f>IF($A75="","",IF(E75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75)*12+MONTH(E75))+IF(DAY(EOMONTH(E75,0))-DAY(E75)+1&gt;=Parametri!$C$14,1,0)))</f>
        <v/>
      </c>
      <c r="AY75" s="4">
        <f>IF($A75="","",IF(AND(AU75="",AV75=""),"OK",IF(OR(AU75&lt;&gt;AW75,AV75&lt;&gt;AX75),"ERRORE","OK")))</f>
        <v/>
      </c>
    </row>
    <row r="76">
      <c r="A76" s="15" t="inlineStr">
        <is>
          <t>B072</t>
        </is>
      </c>
      <c r="B76" s="15" t="inlineStr">
        <is>
          <t>B</t>
        </is>
      </c>
      <c r="C76" s="15" t="inlineStr">
        <is>
          <t>SNSBRG01D50Z118I</t>
        </is>
      </c>
      <c r="D76" s="15" t="inlineStr">
        <is>
          <t>4</t>
        </is>
      </c>
      <c r="E76" s="16" t="n">
        <v>44399</v>
      </c>
      <c r="F76" s="17" t="n">
        <v>1</v>
      </c>
      <c r="G76" s="15" t="inlineStr"/>
      <c r="H76" s="15" t="b">
        <v>0</v>
      </c>
      <c r="I76" s="17" t="n">
        <v>1781.68</v>
      </c>
      <c r="J76" s="15" t="n">
        <v>1</v>
      </c>
      <c r="K76" s="17" t="n">
        <v>20.66</v>
      </c>
      <c r="L76" s="17" t="n">
        <v>150</v>
      </c>
      <c r="M76" s="17" t="n">
        <v>0</v>
      </c>
      <c r="N76" s="17" t="n">
        <v>1952.34</v>
      </c>
      <c r="O76" s="17" t="n">
        <v>179.39</v>
      </c>
      <c r="P76" s="17" t="n">
        <v>1772.95</v>
      </c>
      <c r="Q76" s="17" t="n">
        <v>265.78</v>
      </c>
      <c r="R76" s="17" t="n">
        <v>26.59</v>
      </c>
      <c r="S76" s="17" t="n">
        <v>1480.58</v>
      </c>
      <c r="T76" s="17" t="n">
        <v>168.72</v>
      </c>
      <c r="U76" s="18" t="n">
        <v>2.1667</v>
      </c>
      <c r="V76" s="18" t="n">
        <v>0</v>
      </c>
      <c r="W76" s="18" t="n">
        <v>11.4909</v>
      </c>
      <c r="X76" s="19">
        <f>IF($A76="","",ROUND(INDEX(CCNL!$F$5:$F$12,MATCH(D76,CCNL!$A$5:$A$12,0))*F76,2))</f>
        <v/>
      </c>
      <c r="Y76" s="4">
        <f>IF($A76="","",(YEAR(Parametri!$C$5)*12+MONTH(Parametri!$C$5))-(YEAR(E76)*12+MONTH(E76)))</f>
        <v/>
      </c>
      <c r="Z76" s="4">
        <f>IF($A76="","",MIN(Parametri!$C$13,MAX(0,INT((Y76-1)/36))))</f>
        <v/>
      </c>
      <c r="AA76" s="19">
        <f>IF($A76="","",ROUND(INDEX(CCNL!$I$5:$I$12,MATCH(D76,CCNL!$A$5:$A$12,0))*Z76*F76,2))</f>
        <v/>
      </c>
      <c r="AB76" s="19">
        <f>IF($A76="","",ROUND(ROUND(N76,0)*Parametri!$C$6,2))</f>
        <v/>
      </c>
      <c r="AC76" s="19">
        <f>IF($A76="","",ROUND((I76+K76+L76)*Parametri!$C$8/Parametri!$C$7/12,2))</f>
        <v/>
      </c>
      <c r="AD76" s="20">
        <f>IF($A76="","",IFERROR(INDEX('Mese precedente'!$D$5:$D$254,MATCH(A76,'Mese precedente'!$A$5:$A$254,0)),0))</f>
        <v/>
      </c>
      <c r="AE76" s="21">
        <f>IF($A76="","",ROUND(AD76+ROUND(Parametri!$C$9/12,4)-V76,4))</f>
        <v/>
      </c>
      <c r="AF76" s="19">
        <f>IF($A76="","",ROUND(I76+K76+L76+M76,2))</f>
        <v/>
      </c>
      <c r="AG76" s="19">
        <f>IF($A76="","",ROUND(N76-O76-Q76-R76,2))</f>
        <v/>
      </c>
      <c r="AH76" s="22">
        <f>IF($A76="","",IFERROR(INDEX('Mese precedente'!$C$5:$C$254,MATCH(A76,'Mese precedente'!$A$5:$A$254,0)),""))</f>
        <v/>
      </c>
      <c r="AI76" s="23">
        <f>IF($A76="","",IF(AH76="","",S76/AH76-1))</f>
        <v/>
      </c>
      <c r="AJ76" s="4">
        <f>IF($A76="","",CHAR(65+MOD(SUMPRODUCT(SUMIF('Codice fiscale'!$A$5:$A$40,MID(C76,{1,3,5,7,9,11,13,15},1),'Codice fiscale'!$B$5:$B$40))+SUMPRODUCT(SUMIF('Codice fiscale'!$A$5:$A$40,MID(C76,{2,4,6,8,10,12,14},1),'Codice fiscale'!$C$5:$C$40)),26)))</f>
        <v/>
      </c>
      <c r="AK76" s="4">
        <f>IF($A76="","",IF(ABS(I76-X76)&gt;Parametri!$C$11,"ERRORE","OK"))</f>
        <v/>
      </c>
      <c r="AL76" s="4">
        <f>IF($A76="","",IF(ABS(K76-AA76)&gt;Parametri!$C$11,"ERRORE","OK"))</f>
        <v/>
      </c>
      <c r="AM76" s="4">
        <f>IF($A76="","",IF(ABS(O76-AB76)&gt;Parametri!$C$11,"ERRORE","OK"))</f>
        <v/>
      </c>
      <c r="AN76" s="4">
        <f>IF($A76="","",IF(ABS(T76-AC76)&gt;Parametri!$C$11,"ERRORE","OK"))</f>
        <v/>
      </c>
      <c r="AO76" s="4">
        <f>IF($A76="","",IF(ABS(W76-AE76)&gt;Parametri!$C$12,"ERRORE","OK"))</f>
        <v/>
      </c>
      <c r="AP76" s="4">
        <f>IF($A76="","",IF(OR(ABS(N76-AF76)&gt;Parametri!$C$11,ABS(S76-AG76)&gt;Parametri!$C$11),"ERRORE","OK"))</f>
        <v/>
      </c>
      <c r="AQ76" s="4">
        <f>IF($A76="","",IF(AI76="","OK",IF(AND(ABS(AI76)&gt;Parametri!$C$10,G76=""),"ERRORE","OK")))</f>
        <v/>
      </c>
      <c r="AR76" s="4">
        <f>IF($A76="","",IF(AND(LEN(C76)=16,RIGHT(C76,1)=AJ76),"OK","ERRORE"))</f>
        <v/>
      </c>
      <c r="AS76" s="4">
        <f>IF($A76="","",IF(ISNA(MATCH(A76,'Mese precedente'!$A$5:$A$254,0)),"OK",IF(AND(G76="",OR(INDEX('Mese precedente'!$E$5:$E$254,MATCH(A76,'Mese precedente'!$A$5:$A$254,0))&amp;""&lt;&gt;D76&amp;"",ABS(INDEX('Mese precedente'!$F$5:$F$254,MATCH(A76,'Mese precedente'!$A$5:$A$254,0))-F76)&gt;Parametri!$C$11,ABS(INDEX('Mese precedente'!$G$5:$G$254,MATCH(A76,'Mese precedente'!$A$5:$A$254,0))-L76)&gt;Parametri!$C$11,INDEX('Mese precedente'!$H$5:$H$254,MATCH(A76,'Mese precedente'!$A$5:$A$254,0))&lt;&gt;E76)),"ERRORE","OK")))</f>
        <v/>
      </c>
      <c r="AT76" s="12">
        <f>IF($A76="","",COUNTIF(AK76:AS76,"ERRORE")+COUNTIF(AY76,"ERRORE"))</f>
        <v/>
      </c>
      <c r="AU76" s="15" t="n">
        <v>9</v>
      </c>
      <c r="AV76" s="15" t="n">
        <v>3</v>
      </c>
      <c r="AW76" s="4">
        <f>IF($A76="","",IF(E76&lt;=DATE(YEAR(Parametri!$C$5),1,1),MONTH(Parametri!$C$5),(YEAR(Parametri!$C$5)*12+MONTH(Parametri!$C$5))-(YEAR(E76)*12+MONTH(E76))+IF(DAY(EOMONTH(E76,0))-DAY(E76)+1&gt;=Parametri!$C$14,1,0)))</f>
        <v/>
      </c>
      <c r="AX76" s="4">
        <f>IF($A76="","",IF(E76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76)*12+MONTH(E76))+IF(DAY(EOMONTH(E76,0))-DAY(E76)+1&gt;=Parametri!$C$14,1,0)))</f>
        <v/>
      </c>
      <c r="AY76" s="4">
        <f>IF($A76="","",IF(AND(AU76="",AV76=""),"OK",IF(OR(AU76&lt;&gt;AW76,AV76&lt;&gt;AX76),"ERRORE","OK")))</f>
        <v/>
      </c>
    </row>
    <row r="77">
      <c r="A77" s="15" t="inlineStr">
        <is>
          <t>B073</t>
        </is>
      </c>
      <c r="B77" s="15" t="inlineStr">
        <is>
          <t>B</t>
        </is>
      </c>
      <c r="C77" s="15" t="inlineStr">
        <is>
          <t>GVSZRP97E67Z279G</t>
        </is>
      </c>
      <c r="D77" s="15" t="inlineStr">
        <is>
          <t>4</t>
        </is>
      </c>
      <c r="E77" s="16" t="n">
        <v>44674</v>
      </c>
      <c r="F77" s="17" t="n">
        <v>1</v>
      </c>
      <c r="G77" s="15" t="inlineStr"/>
      <c r="H77" s="15" t="b">
        <v>0</v>
      </c>
      <c r="I77" s="17" t="n">
        <v>1781.68</v>
      </c>
      <c r="J77" s="15" t="n">
        <v>1</v>
      </c>
      <c r="K77" s="17" t="n">
        <v>20.66</v>
      </c>
      <c r="L77" s="17" t="n">
        <v>300</v>
      </c>
      <c r="M77" s="17" t="n">
        <v>0</v>
      </c>
      <c r="N77" s="17" t="n">
        <v>2102.34</v>
      </c>
      <c r="O77" s="17" t="n">
        <v>193.17</v>
      </c>
      <c r="P77" s="17" t="n">
        <v>1909.17</v>
      </c>
      <c r="Q77" s="17" t="n">
        <v>302.56</v>
      </c>
      <c r="R77" s="17" t="n">
        <v>28.64</v>
      </c>
      <c r="S77" s="17" t="n">
        <v>1577.97</v>
      </c>
      <c r="T77" s="17" t="n">
        <v>181.68</v>
      </c>
      <c r="U77" s="18" t="n">
        <v>2.1667</v>
      </c>
      <c r="V77" s="18" t="n">
        <v>0</v>
      </c>
      <c r="W77" s="18" t="n">
        <v>21.7927</v>
      </c>
      <c r="X77" s="19">
        <f>IF($A77="","",ROUND(INDEX(CCNL!$F$5:$F$12,MATCH(D77,CCNL!$A$5:$A$12,0))*F77,2))</f>
        <v/>
      </c>
      <c r="Y77" s="4">
        <f>IF($A77="","",(YEAR(Parametri!$C$5)*12+MONTH(Parametri!$C$5))-(YEAR(E77)*12+MONTH(E77)))</f>
        <v/>
      </c>
      <c r="Z77" s="4">
        <f>IF($A77="","",MIN(Parametri!$C$13,MAX(0,INT((Y77-1)/36))))</f>
        <v/>
      </c>
      <c r="AA77" s="19">
        <f>IF($A77="","",ROUND(INDEX(CCNL!$I$5:$I$12,MATCH(D77,CCNL!$A$5:$A$12,0))*Z77*F77,2))</f>
        <v/>
      </c>
      <c r="AB77" s="19">
        <f>IF($A77="","",ROUND(ROUND(N77,0)*Parametri!$C$6,2))</f>
        <v/>
      </c>
      <c r="AC77" s="19">
        <f>IF($A77="","",ROUND((I77+K77+L77)*Parametri!$C$8/Parametri!$C$7/12,2))</f>
        <v/>
      </c>
      <c r="AD77" s="20">
        <f>IF($A77="","",IFERROR(INDEX('Mese precedente'!$D$5:$D$254,MATCH(A77,'Mese precedente'!$A$5:$A$254,0)),0))</f>
        <v/>
      </c>
      <c r="AE77" s="21">
        <f>IF($A77="","",ROUND(AD77+ROUND(Parametri!$C$9/12,4)-V77,4))</f>
        <v/>
      </c>
      <c r="AF77" s="19">
        <f>IF($A77="","",ROUND(I77+K77+L77+M77,2))</f>
        <v/>
      </c>
      <c r="AG77" s="19">
        <f>IF($A77="","",ROUND(N77-O77-Q77-R77,2))</f>
        <v/>
      </c>
      <c r="AH77" s="22">
        <f>IF($A77="","",IFERROR(INDEX('Mese precedente'!$C$5:$C$254,MATCH(A77,'Mese precedente'!$A$5:$A$254,0)),""))</f>
        <v/>
      </c>
      <c r="AI77" s="23">
        <f>IF($A77="","",IF(AH77="","",S77/AH77-1))</f>
        <v/>
      </c>
      <c r="AJ77" s="4">
        <f>IF($A77="","",CHAR(65+MOD(SUMPRODUCT(SUMIF('Codice fiscale'!$A$5:$A$40,MID(C77,{1,3,5,7,9,11,13,15},1),'Codice fiscale'!$B$5:$B$40))+SUMPRODUCT(SUMIF('Codice fiscale'!$A$5:$A$40,MID(C77,{2,4,6,8,10,12,14},1),'Codice fiscale'!$C$5:$C$40)),26)))</f>
        <v/>
      </c>
      <c r="AK77" s="4">
        <f>IF($A77="","",IF(ABS(I77-X77)&gt;Parametri!$C$11,"ERRORE","OK"))</f>
        <v/>
      </c>
      <c r="AL77" s="4">
        <f>IF($A77="","",IF(ABS(K77-AA77)&gt;Parametri!$C$11,"ERRORE","OK"))</f>
        <v/>
      </c>
      <c r="AM77" s="4">
        <f>IF($A77="","",IF(ABS(O77-AB77)&gt;Parametri!$C$11,"ERRORE","OK"))</f>
        <v/>
      </c>
      <c r="AN77" s="4">
        <f>IF($A77="","",IF(ABS(T77-AC77)&gt;Parametri!$C$11,"ERRORE","OK"))</f>
        <v/>
      </c>
      <c r="AO77" s="4">
        <f>IF($A77="","",IF(ABS(W77-AE77)&gt;Parametri!$C$12,"ERRORE","OK"))</f>
        <v/>
      </c>
      <c r="AP77" s="4">
        <f>IF($A77="","",IF(OR(ABS(N77-AF77)&gt;Parametri!$C$11,ABS(S77-AG77)&gt;Parametri!$C$11),"ERRORE","OK"))</f>
        <v/>
      </c>
      <c r="AQ77" s="4">
        <f>IF($A77="","",IF(AI77="","OK",IF(AND(ABS(AI77)&gt;Parametri!$C$10,G77=""),"ERRORE","OK")))</f>
        <v/>
      </c>
      <c r="AR77" s="4">
        <f>IF($A77="","",IF(AND(LEN(C77)=16,RIGHT(C77,1)=AJ77),"OK","ERRORE"))</f>
        <v/>
      </c>
      <c r="AS77" s="4">
        <f>IF($A77="","",IF(ISNA(MATCH(A77,'Mese precedente'!$A$5:$A$254,0)),"OK",IF(AND(G77="",OR(INDEX('Mese precedente'!$E$5:$E$254,MATCH(A77,'Mese precedente'!$A$5:$A$254,0))&amp;""&lt;&gt;D77&amp;"",ABS(INDEX('Mese precedente'!$F$5:$F$254,MATCH(A77,'Mese precedente'!$A$5:$A$254,0))-F77)&gt;Parametri!$C$11,ABS(INDEX('Mese precedente'!$G$5:$G$254,MATCH(A77,'Mese precedente'!$A$5:$A$254,0))-L77)&gt;Parametri!$C$11,INDEX('Mese precedente'!$H$5:$H$254,MATCH(A77,'Mese precedente'!$A$5:$A$254,0))&lt;&gt;E77)),"ERRORE","OK")))</f>
        <v/>
      </c>
      <c r="AT77" s="12">
        <f>IF($A77="","",COUNTIF(AK77:AS77,"ERRORE")+COUNTIF(AY77,"ERRORE"))</f>
        <v/>
      </c>
      <c r="AU77" s="15" t="n">
        <v>9</v>
      </c>
      <c r="AV77" s="15" t="n">
        <v>3</v>
      </c>
      <c r="AW77" s="4">
        <f>IF($A77="","",IF(E77&lt;=DATE(YEAR(Parametri!$C$5),1,1),MONTH(Parametri!$C$5),(YEAR(Parametri!$C$5)*12+MONTH(Parametri!$C$5))-(YEAR(E77)*12+MONTH(E77))+IF(DAY(EOMONTH(E77,0))-DAY(E77)+1&gt;=Parametri!$C$14,1,0)))</f>
        <v/>
      </c>
      <c r="AX77" s="4">
        <f>IF($A77="","",IF(E77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77)*12+MONTH(E77))+IF(DAY(EOMONTH(E77,0))-DAY(E77)+1&gt;=Parametri!$C$14,1,0)))</f>
        <v/>
      </c>
      <c r="AY77" s="4">
        <f>IF($A77="","",IF(AND(AU77="",AV77=""),"OK",IF(OR(AU77&lt;&gt;AW77,AV77&lt;&gt;AX77),"ERRORE","OK")))</f>
        <v/>
      </c>
    </row>
    <row r="78">
      <c r="A78" s="15" t="inlineStr">
        <is>
          <t>B074</t>
        </is>
      </c>
      <c r="B78" s="15" t="inlineStr">
        <is>
          <t>B</t>
        </is>
      </c>
      <c r="C78" s="15" t="inlineStr">
        <is>
          <t>ZVFPRM86P48Z282E</t>
        </is>
      </c>
      <c r="D78" s="15" t="inlineStr">
        <is>
          <t>4</t>
        </is>
      </c>
      <c r="E78" s="16" t="n">
        <v>38550</v>
      </c>
      <c r="F78" s="17" t="n">
        <v>1</v>
      </c>
      <c r="G78" s="15" t="inlineStr"/>
      <c r="H78" s="15" t="b">
        <v>0</v>
      </c>
      <c r="I78" s="17" t="n">
        <v>1781.68</v>
      </c>
      <c r="J78" s="15" t="n">
        <v>7</v>
      </c>
      <c r="K78" s="17" t="n">
        <v>144.62</v>
      </c>
      <c r="L78" s="17" t="n">
        <v>120</v>
      </c>
      <c r="M78" s="17" t="n">
        <v>0</v>
      </c>
      <c r="N78" s="17" t="n">
        <v>2046.3</v>
      </c>
      <c r="O78" s="17" t="n">
        <v>188.03</v>
      </c>
      <c r="P78" s="17" t="n">
        <v>1858.27</v>
      </c>
      <c r="Q78" s="17" t="n">
        <v>288.82</v>
      </c>
      <c r="R78" s="17" t="n">
        <v>27.87</v>
      </c>
      <c r="S78" s="17" t="n">
        <v>1541.58</v>
      </c>
      <c r="T78" s="17" t="n">
        <v>176.84</v>
      </c>
      <c r="U78" s="18" t="n">
        <v>2.1667</v>
      </c>
      <c r="V78" s="18" t="n">
        <v>1</v>
      </c>
      <c r="W78" s="18" t="n">
        <v>8.290699999999999</v>
      </c>
      <c r="X78" s="19">
        <f>IF($A78="","",ROUND(INDEX(CCNL!$F$5:$F$12,MATCH(D78,CCNL!$A$5:$A$12,0))*F78,2))</f>
        <v/>
      </c>
      <c r="Y78" s="4">
        <f>IF($A78="","",(YEAR(Parametri!$C$5)*12+MONTH(Parametri!$C$5))-(YEAR(E78)*12+MONTH(E78)))</f>
        <v/>
      </c>
      <c r="Z78" s="4">
        <f>IF($A78="","",MIN(Parametri!$C$13,MAX(0,INT((Y78-1)/36))))</f>
        <v/>
      </c>
      <c r="AA78" s="19">
        <f>IF($A78="","",ROUND(INDEX(CCNL!$I$5:$I$12,MATCH(D78,CCNL!$A$5:$A$12,0))*Z78*F78,2))</f>
        <v/>
      </c>
      <c r="AB78" s="19">
        <f>IF($A78="","",ROUND(ROUND(N78,0)*Parametri!$C$6,2))</f>
        <v/>
      </c>
      <c r="AC78" s="19">
        <f>IF($A78="","",ROUND((I78+K78+L78)*Parametri!$C$8/Parametri!$C$7/12,2))</f>
        <v/>
      </c>
      <c r="AD78" s="20">
        <f>IF($A78="","",IFERROR(INDEX('Mese precedente'!$D$5:$D$254,MATCH(A78,'Mese precedente'!$A$5:$A$254,0)),0))</f>
        <v/>
      </c>
      <c r="AE78" s="21">
        <f>IF($A78="","",ROUND(AD78+ROUND(Parametri!$C$9/12,4)-V78,4))</f>
        <v/>
      </c>
      <c r="AF78" s="19">
        <f>IF($A78="","",ROUND(I78+K78+L78+M78,2))</f>
        <v/>
      </c>
      <c r="AG78" s="19">
        <f>IF($A78="","",ROUND(N78-O78-Q78-R78,2))</f>
        <v/>
      </c>
      <c r="AH78" s="22">
        <f>IF($A78="","",IFERROR(INDEX('Mese precedente'!$C$5:$C$254,MATCH(A78,'Mese precedente'!$A$5:$A$254,0)),""))</f>
        <v/>
      </c>
      <c r="AI78" s="23">
        <f>IF($A78="","",IF(AH78="","",S78/AH78-1))</f>
        <v/>
      </c>
      <c r="AJ78" s="4">
        <f>IF($A78="","",CHAR(65+MOD(SUMPRODUCT(SUMIF('Codice fiscale'!$A$5:$A$40,MID(C78,{1,3,5,7,9,11,13,15},1),'Codice fiscale'!$B$5:$B$40))+SUMPRODUCT(SUMIF('Codice fiscale'!$A$5:$A$40,MID(C78,{2,4,6,8,10,12,14},1),'Codice fiscale'!$C$5:$C$40)),26)))</f>
        <v/>
      </c>
      <c r="AK78" s="4">
        <f>IF($A78="","",IF(ABS(I78-X78)&gt;Parametri!$C$11,"ERRORE","OK"))</f>
        <v/>
      </c>
      <c r="AL78" s="4">
        <f>IF($A78="","",IF(ABS(K78-AA78)&gt;Parametri!$C$11,"ERRORE","OK"))</f>
        <v/>
      </c>
      <c r="AM78" s="4">
        <f>IF($A78="","",IF(ABS(O78-AB78)&gt;Parametri!$C$11,"ERRORE","OK"))</f>
        <v/>
      </c>
      <c r="AN78" s="4">
        <f>IF($A78="","",IF(ABS(T78-AC78)&gt;Parametri!$C$11,"ERRORE","OK"))</f>
        <v/>
      </c>
      <c r="AO78" s="4">
        <f>IF($A78="","",IF(ABS(W78-AE78)&gt;Parametri!$C$12,"ERRORE","OK"))</f>
        <v/>
      </c>
      <c r="AP78" s="4">
        <f>IF($A78="","",IF(OR(ABS(N78-AF78)&gt;Parametri!$C$11,ABS(S78-AG78)&gt;Parametri!$C$11),"ERRORE","OK"))</f>
        <v/>
      </c>
      <c r="AQ78" s="4">
        <f>IF($A78="","",IF(AI78="","OK",IF(AND(ABS(AI78)&gt;Parametri!$C$10,G78=""),"ERRORE","OK")))</f>
        <v/>
      </c>
      <c r="AR78" s="4">
        <f>IF($A78="","",IF(AND(LEN(C78)=16,RIGHT(C78,1)=AJ78),"OK","ERRORE"))</f>
        <v/>
      </c>
      <c r="AS78" s="4">
        <f>IF($A78="","",IF(ISNA(MATCH(A78,'Mese precedente'!$A$5:$A$254,0)),"OK",IF(AND(G78="",OR(INDEX('Mese precedente'!$E$5:$E$254,MATCH(A78,'Mese precedente'!$A$5:$A$254,0))&amp;""&lt;&gt;D78&amp;"",ABS(INDEX('Mese precedente'!$F$5:$F$254,MATCH(A78,'Mese precedente'!$A$5:$A$254,0))-F78)&gt;Parametri!$C$11,ABS(INDEX('Mese precedente'!$G$5:$G$254,MATCH(A78,'Mese precedente'!$A$5:$A$254,0))-L78)&gt;Parametri!$C$11,INDEX('Mese precedente'!$H$5:$H$254,MATCH(A78,'Mese precedente'!$A$5:$A$254,0))&lt;&gt;E78)),"ERRORE","OK")))</f>
        <v/>
      </c>
      <c r="AT78" s="12">
        <f>IF($A78="","",COUNTIF(AK78:AS78,"ERRORE")+COUNTIF(AY78,"ERRORE"))</f>
        <v/>
      </c>
      <c r="AU78" s="15" t="n">
        <v>9</v>
      </c>
      <c r="AV78" s="15" t="n">
        <v>3</v>
      </c>
      <c r="AW78" s="4">
        <f>IF($A78="","",IF(E78&lt;=DATE(YEAR(Parametri!$C$5),1,1),MONTH(Parametri!$C$5),(YEAR(Parametri!$C$5)*12+MONTH(Parametri!$C$5))-(YEAR(E78)*12+MONTH(E78))+IF(DAY(EOMONTH(E78,0))-DAY(E78)+1&gt;=Parametri!$C$14,1,0)))</f>
        <v/>
      </c>
      <c r="AX78" s="4">
        <f>IF($A78="","",IF(E78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78)*12+MONTH(E78))+IF(DAY(EOMONTH(E78,0))-DAY(E78)+1&gt;=Parametri!$C$14,1,0)))</f>
        <v/>
      </c>
      <c r="AY78" s="4">
        <f>IF($A78="","",IF(AND(AU78="",AV78=""),"OK",IF(OR(AU78&lt;&gt;AW78,AV78&lt;&gt;AX78),"ERRORE","OK")))</f>
        <v/>
      </c>
    </row>
    <row r="79">
      <c r="A79" s="15" t="inlineStr">
        <is>
          <t>B075</t>
        </is>
      </c>
      <c r="B79" s="15" t="inlineStr">
        <is>
          <t>B</t>
        </is>
      </c>
      <c r="C79" s="15" t="inlineStr">
        <is>
          <t>MPFLBP63B08Z143P</t>
        </is>
      </c>
      <c r="D79" s="15" t="inlineStr">
        <is>
          <t>4</t>
        </is>
      </c>
      <c r="E79" s="16" t="n">
        <v>39523</v>
      </c>
      <c r="F79" s="17" t="n">
        <v>1</v>
      </c>
      <c r="G79" s="15" t="inlineStr"/>
      <c r="H79" s="15" t="b">
        <v>0</v>
      </c>
      <c r="I79" s="17" t="n">
        <v>1781.68</v>
      </c>
      <c r="J79" s="15" t="n">
        <v>6</v>
      </c>
      <c r="K79" s="17" t="n">
        <v>123.96</v>
      </c>
      <c r="L79" s="17" t="n">
        <v>0</v>
      </c>
      <c r="M79" s="17" t="n">
        <v>0</v>
      </c>
      <c r="N79" s="17" t="n">
        <v>1905.64</v>
      </c>
      <c r="O79" s="17" t="n">
        <v>175.16</v>
      </c>
      <c r="P79" s="17" t="n">
        <v>1730.48</v>
      </c>
      <c r="Q79" s="17" t="n">
        <v>254.31</v>
      </c>
      <c r="R79" s="17" t="n">
        <v>25.96</v>
      </c>
      <c r="S79" s="17" t="n">
        <v>1450.21</v>
      </c>
      <c r="T79" s="17" t="n">
        <v>164.68</v>
      </c>
      <c r="U79" s="18" t="n">
        <v>2.1667</v>
      </c>
      <c r="V79" s="18" t="n">
        <v>0</v>
      </c>
      <c r="W79" s="18" t="n">
        <v>14.2393</v>
      </c>
      <c r="X79" s="19">
        <f>IF($A79="","",ROUND(INDEX(CCNL!$F$5:$F$12,MATCH(D79,CCNL!$A$5:$A$12,0))*F79,2))</f>
        <v/>
      </c>
      <c r="Y79" s="4">
        <f>IF($A79="","",(YEAR(Parametri!$C$5)*12+MONTH(Parametri!$C$5))-(YEAR(E79)*12+MONTH(E79)))</f>
        <v/>
      </c>
      <c r="Z79" s="4">
        <f>IF($A79="","",MIN(Parametri!$C$13,MAX(0,INT((Y79-1)/36))))</f>
        <v/>
      </c>
      <c r="AA79" s="19">
        <f>IF($A79="","",ROUND(INDEX(CCNL!$I$5:$I$12,MATCH(D79,CCNL!$A$5:$A$12,0))*Z79*F79,2))</f>
        <v/>
      </c>
      <c r="AB79" s="19">
        <f>IF($A79="","",ROUND(ROUND(N79,0)*Parametri!$C$6,2))</f>
        <v/>
      </c>
      <c r="AC79" s="19">
        <f>IF($A79="","",ROUND((I79+K79+L79)*Parametri!$C$8/Parametri!$C$7/12,2))</f>
        <v/>
      </c>
      <c r="AD79" s="20">
        <f>IF($A79="","",IFERROR(INDEX('Mese precedente'!$D$5:$D$254,MATCH(A79,'Mese precedente'!$A$5:$A$254,0)),0))</f>
        <v/>
      </c>
      <c r="AE79" s="21">
        <f>IF($A79="","",ROUND(AD79+ROUND(Parametri!$C$9/12,4)-V79,4))</f>
        <v/>
      </c>
      <c r="AF79" s="19">
        <f>IF($A79="","",ROUND(I79+K79+L79+M79,2))</f>
        <v/>
      </c>
      <c r="AG79" s="19">
        <f>IF($A79="","",ROUND(N79-O79-Q79-R79,2))</f>
        <v/>
      </c>
      <c r="AH79" s="22">
        <f>IF($A79="","",IFERROR(INDEX('Mese precedente'!$C$5:$C$254,MATCH(A79,'Mese precedente'!$A$5:$A$254,0)),""))</f>
        <v/>
      </c>
      <c r="AI79" s="23">
        <f>IF($A79="","",IF(AH79="","",S79/AH79-1))</f>
        <v/>
      </c>
      <c r="AJ79" s="4">
        <f>IF($A79="","",CHAR(65+MOD(SUMPRODUCT(SUMIF('Codice fiscale'!$A$5:$A$40,MID(C79,{1,3,5,7,9,11,13,15},1),'Codice fiscale'!$B$5:$B$40))+SUMPRODUCT(SUMIF('Codice fiscale'!$A$5:$A$40,MID(C79,{2,4,6,8,10,12,14},1),'Codice fiscale'!$C$5:$C$40)),26)))</f>
        <v/>
      </c>
      <c r="AK79" s="4">
        <f>IF($A79="","",IF(ABS(I79-X79)&gt;Parametri!$C$11,"ERRORE","OK"))</f>
        <v/>
      </c>
      <c r="AL79" s="4">
        <f>IF($A79="","",IF(ABS(K79-AA79)&gt;Parametri!$C$11,"ERRORE","OK"))</f>
        <v/>
      </c>
      <c r="AM79" s="4">
        <f>IF($A79="","",IF(ABS(O79-AB79)&gt;Parametri!$C$11,"ERRORE","OK"))</f>
        <v/>
      </c>
      <c r="AN79" s="4">
        <f>IF($A79="","",IF(ABS(T79-AC79)&gt;Parametri!$C$11,"ERRORE","OK"))</f>
        <v/>
      </c>
      <c r="AO79" s="4">
        <f>IF($A79="","",IF(ABS(W79-AE79)&gt;Parametri!$C$12,"ERRORE","OK"))</f>
        <v/>
      </c>
      <c r="AP79" s="4">
        <f>IF($A79="","",IF(OR(ABS(N79-AF79)&gt;Parametri!$C$11,ABS(S79-AG79)&gt;Parametri!$C$11),"ERRORE","OK"))</f>
        <v/>
      </c>
      <c r="AQ79" s="4">
        <f>IF($A79="","",IF(AI79="","OK",IF(AND(ABS(AI79)&gt;Parametri!$C$10,G79=""),"ERRORE","OK")))</f>
        <v/>
      </c>
      <c r="AR79" s="4">
        <f>IF($A79="","",IF(AND(LEN(C79)=16,RIGHT(C79,1)=AJ79),"OK","ERRORE"))</f>
        <v/>
      </c>
      <c r="AS79" s="4">
        <f>IF($A79="","",IF(ISNA(MATCH(A79,'Mese precedente'!$A$5:$A$254,0)),"OK",IF(AND(G79="",OR(INDEX('Mese precedente'!$E$5:$E$254,MATCH(A79,'Mese precedente'!$A$5:$A$254,0))&amp;""&lt;&gt;D79&amp;"",ABS(INDEX('Mese precedente'!$F$5:$F$254,MATCH(A79,'Mese precedente'!$A$5:$A$254,0))-F79)&gt;Parametri!$C$11,ABS(INDEX('Mese precedente'!$G$5:$G$254,MATCH(A79,'Mese precedente'!$A$5:$A$254,0))-L79)&gt;Parametri!$C$11,INDEX('Mese precedente'!$H$5:$H$254,MATCH(A79,'Mese precedente'!$A$5:$A$254,0))&lt;&gt;E79)),"ERRORE","OK")))</f>
        <v/>
      </c>
      <c r="AT79" s="12">
        <f>IF($A79="","",COUNTIF(AK79:AS79,"ERRORE")+COUNTIF(AY79,"ERRORE"))</f>
        <v/>
      </c>
      <c r="AU79" s="15" t="n">
        <v>9</v>
      </c>
      <c r="AV79" s="15" t="n">
        <v>3</v>
      </c>
      <c r="AW79" s="4">
        <f>IF($A79="","",IF(E79&lt;=DATE(YEAR(Parametri!$C$5),1,1),MONTH(Parametri!$C$5),(YEAR(Parametri!$C$5)*12+MONTH(Parametri!$C$5))-(YEAR(E79)*12+MONTH(E79))+IF(DAY(EOMONTH(E79,0))-DAY(E79)+1&gt;=Parametri!$C$14,1,0)))</f>
        <v/>
      </c>
      <c r="AX79" s="4">
        <f>IF($A79="","",IF(E79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79)*12+MONTH(E79))+IF(DAY(EOMONTH(E79,0))-DAY(E79)+1&gt;=Parametri!$C$14,1,0)))</f>
        <v/>
      </c>
      <c r="AY79" s="4">
        <f>IF($A79="","",IF(AND(AU79="",AV79=""),"OK",IF(OR(AU79&lt;&gt;AW79,AV79&lt;&gt;AX79),"ERRORE","OK")))</f>
        <v/>
      </c>
    </row>
    <row r="80">
      <c r="A80" s="15" t="inlineStr">
        <is>
          <t>B076</t>
        </is>
      </c>
      <c r="B80" s="15" t="inlineStr">
        <is>
          <t>B</t>
        </is>
      </c>
      <c r="C80" s="15" t="inlineStr">
        <is>
          <t>MFLGBC87B55Z133K</t>
        </is>
      </c>
      <c r="D80" s="15" t="inlineStr">
        <is>
          <t>4</t>
        </is>
      </c>
      <c r="E80" s="16" t="n">
        <v>45829</v>
      </c>
      <c r="F80" s="17" t="n">
        <v>0.75</v>
      </c>
      <c r="G80" s="15" t="inlineStr"/>
      <c r="H80" s="15" t="b">
        <v>0</v>
      </c>
      <c r="I80" s="17" t="n">
        <v>1336.26</v>
      </c>
      <c r="J80" s="15" t="n">
        <v>0</v>
      </c>
      <c r="K80" s="17" t="n">
        <v>0</v>
      </c>
      <c r="L80" s="17" t="n">
        <v>0</v>
      </c>
      <c r="M80" s="17" t="n">
        <v>0</v>
      </c>
      <c r="N80" s="17" t="n">
        <v>1336.26</v>
      </c>
      <c r="O80" s="17" t="n">
        <v>122.78</v>
      </c>
      <c r="P80" s="17" t="n">
        <v>1213.48</v>
      </c>
      <c r="Q80" s="17" t="n">
        <v>116.18</v>
      </c>
      <c r="R80" s="17" t="n">
        <v>18.2</v>
      </c>
      <c r="S80" s="17" t="n">
        <v>1079.1</v>
      </c>
      <c r="T80" s="17" t="n">
        <v>115.48</v>
      </c>
      <c r="U80" s="18" t="n">
        <v>2.1667</v>
      </c>
      <c r="V80" s="18" t="n">
        <v>2</v>
      </c>
      <c r="W80" s="18" t="n">
        <v>2.4694</v>
      </c>
      <c r="X80" s="19">
        <f>IF($A80="","",ROUND(INDEX(CCNL!$F$5:$F$12,MATCH(D80,CCNL!$A$5:$A$12,0))*F80,2))</f>
        <v/>
      </c>
      <c r="Y80" s="4">
        <f>IF($A80="","",(YEAR(Parametri!$C$5)*12+MONTH(Parametri!$C$5))-(YEAR(E80)*12+MONTH(E80)))</f>
        <v/>
      </c>
      <c r="Z80" s="4">
        <f>IF($A80="","",MIN(Parametri!$C$13,MAX(0,INT((Y80-1)/36))))</f>
        <v/>
      </c>
      <c r="AA80" s="19">
        <f>IF($A80="","",ROUND(INDEX(CCNL!$I$5:$I$12,MATCH(D80,CCNL!$A$5:$A$12,0))*Z80*F80,2))</f>
        <v/>
      </c>
      <c r="AB80" s="19">
        <f>IF($A80="","",ROUND(ROUND(N80,0)*Parametri!$C$6,2))</f>
        <v/>
      </c>
      <c r="AC80" s="19">
        <f>IF($A80="","",ROUND((I80+K80+L80)*Parametri!$C$8/Parametri!$C$7/12,2))</f>
        <v/>
      </c>
      <c r="AD80" s="20">
        <f>IF($A80="","",IFERROR(INDEX('Mese precedente'!$D$5:$D$254,MATCH(A80,'Mese precedente'!$A$5:$A$254,0)),0))</f>
        <v/>
      </c>
      <c r="AE80" s="21">
        <f>IF($A80="","",ROUND(AD80+ROUND(Parametri!$C$9/12,4)-V80,4))</f>
        <v/>
      </c>
      <c r="AF80" s="19">
        <f>IF($A80="","",ROUND(I80+K80+L80+M80,2))</f>
        <v/>
      </c>
      <c r="AG80" s="19">
        <f>IF($A80="","",ROUND(N80-O80-Q80-R80,2))</f>
        <v/>
      </c>
      <c r="AH80" s="22">
        <f>IF($A80="","",IFERROR(INDEX('Mese precedente'!$C$5:$C$254,MATCH(A80,'Mese precedente'!$A$5:$A$254,0)),""))</f>
        <v/>
      </c>
      <c r="AI80" s="23">
        <f>IF($A80="","",IF(AH80="","",S80/AH80-1))</f>
        <v/>
      </c>
      <c r="AJ80" s="4">
        <f>IF($A80="","",CHAR(65+MOD(SUMPRODUCT(SUMIF('Codice fiscale'!$A$5:$A$40,MID(C80,{1,3,5,7,9,11,13,15},1),'Codice fiscale'!$B$5:$B$40))+SUMPRODUCT(SUMIF('Codice fiscale'!$A$5:$A$40,MID(C80,{2,4,6,8,10,12,14},1),'Codice fiscale'!$C$5:$C$40)),26)))</f>
        <v/>
      </c>
      <c r="AK80" s="4">
        <f>IF($A80="","",IF(ABS(I80-X80)&gt;Parametri!$C$11,"ERRORE","OK"))</f>
        <v/>
      </c>
      <c r="AL80" s="4">
        <f>IF($A80="","",IF(ABS(K80-AA80)&gt;Parametri!$C$11,"ERRORE","OK"))</f>
        <v/>
      </c>
      <c r="AM80" s="4">
        <f>IF($A80="","",IF(ABS(O80-AB80)&gt;Parametri!$C$11,"ERRORE","OK"))</f>
        <v/>
      </c>
      <c r="AN80" s="4">
        <f>IF($A80="","",IF(ABS(T80-AC80)&gt;Parametri!$C$11,"ERRORE","OK"))</f>
        <v/>
      </c>
      <c r="AO80" s="4">
        <f>IF($A80="","",IF(ABS(W80-AE80)&gt;Parametri!$C$12,"ERRORE","OK"))</f>
        <v/>
      </c>
      <c r="AP80" s="4">
        <f>IF($A80="","",IF(OR(ABS(N80-AF80)&gt;Parametri!$C$11,ABS(S80-AG80)&gt;Parametri!$C$11),"ERRORE","OK"))</f>
        <v/>
      </c>
      <c r="AQ80" s="4">
        <f>IF($A80="","",IF(AI80="","OK",IF(AND(ABS(AI80)&gt;Parametri!$C$10,G80=""),"ERRORE","OK")))</f>
        <v/>
      </c>
      <c r="AR80" s="4">
        <f>IF($A80="","",IF(AND(LEN(C80)=16,RIGHT(C80,1)=AJ80),"OK","ERRORE"))</f>
        <v/>
      </c>
      <c r="AS80" s="4">
        <f>IF($A80="","",IF(ISNA(MATCH(A80,'Mese precedente'!$A$5:$A$254,0)),"OK",IF(AND(G80="",OR(INDEX('Mese precedente'!$E$5:$E$254,MATCH(A80,'Mese precedente'!$A$5:$A$254,0))&amp;""&lt;&gt;D80&amp;"",ABS(INDEX('Mese precedente'!$F$5:$F$254,MATCH(A80,'Mese precedente'!$A$5:$A$254,0))-F80)&gt;Parametri!$C$11,ABS(INDEX('Mese precedente'!$G$5:$G$254,MATCH(A80,'Mese precedente'!$A$5:$A$254,0))-L80)&gt;Parametri!$C$11,INDEX('Mese precedente'!$H$5:$H$254,MATCH(A80,'Mese precedente'!$A$5:$A$254,0))&lt;&gt;E80)),"ERRORE","OK")))</f>
        <v/>
      </c>
      <c r="AT80" s="12">
        <f>IF($A80="","",COUNTIF(AK80:AS80,"ERRORE")+COUNTIF(AY80,"ERRORE"))</f>
        <v/>
      </c>
      <c r="AU80" s="15" t="n">
        <v>9</v>
      </c>
      <c r="AV80" s="15" t="n">
        <v>3</v>
      </c>
      <c r="AW80" s="4">
        <f>IF($A80="","",IF(E80&lt;=DATE(YEAR(Parametri!$C$5),1,1),MONTH(Parametri!$C$5),(YEAR(Parametri!$C$5)*12+MONTH(Parametri!$C$5))-(YEAR(E80)*12+MONTH(E80))+IF(DAY(EOMONTH(E80,0))-DAY(E80)+1&gt;=Parametri!$C$14,1,0)))</f>
        <v/>
      </c>
      <c r="AX80" s="4">
        <f>IF($A80="","",IF(E80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80)*12+MONTH(E80))+IF(DAY(EOMONTH(E80,0))-DAY(E80)+1&gt;=Parametri!$C$14,1,0)))</f>
        <v/>
      </c>
      <c r="AY80" s="4">
        <f>IF($A80="","",IF(AND(AU80="",AV80=""),"OK",IF(OR(AU80&lt;&gt;AW80,AV80&lt;&gt;AX80),"ERRORE","OK")))</f>
        <v/>
      </c>
    </row>
    <row r="81">
      <c r="A81" s="15" t="inlineStr">
        <is>
          <t>B077</t>
        </is>
      </c>
      <c r="B81" s="15" t="inlineStr">
        <is>
          <t>B</t>
        </is>
      </c>
      <c r="C81" s="15" t="inlineStr">
        <is>
          <t>ZNLRDC91S14Z144S</t>
        </is>
      </c>
      <c r="D81" s="15" t="inlineStr">
        <is>
          <t>5</t>
        </is>
      </c>
      <c r="E81" s="16" t="n">
        <v>41582</v>
      </c>
      <c r="F81" s="17" t="n">
        <v>0.5</v>
      </c>
      <c r="G81" s="15" t="inlineStr">
        <is>
          <t>variazione part-time</t>
        </is>
      </c>
      <c r="H81" s="15" t="b">
        <v>1</v>
      </c>
      <c r="I81" s="17" t="n">
        <v>829.01</v>
      </c>
      <c r="J81" s="15" t="n">
        <v>4</v>
      </c>
      <c r="K81" s="17" t="n">
        <v>40.6</v>
      </c>
      <c r="L81" s="17" t="n">
        <v>150</v>
      </c>
      <c r="M81" s="17" t="n">
        <v>0</v>
      </c>
      <c r="N81" s="17" t="n">
        <v>1019.61</v>
      </c>
      <c r="O81" s="17" t="n">
        <v>93.73999999999999</v>
      </c>
      <c r="P81" s="17" t="n">
        <v>925.87</v>
      </c>
      <c r="Q81" s="17" t="n">
        <v>50.03</v>
      </c>
      <c r="R81" s="17" t="n">
        <v>13.89</v>
      </c>
      <c r="S81" s="17" t="n">
        <v>861.95</v>
      </c>
      <c r="T81" s="17" t="n">
        <v>88.11</v>
      </c>
      <c r="U81" s="18" t="n">
        <v>2.1667</v>
      </c>
      <c r="V81" s="18" t="n">
        <v>0</v>
      </c>
      <c r="W81" s="18" t="n">
        <v>11.9704</v>
      </c>
      <c r="X81" s="19">
        <f>IF($A81="","",ROUND(INDEX(CCNL!$F$5:$F$12,MATCH(D81,CCNL!$A$5:$A$12,0))*F81,2))</f>
        <v/>
      </c>
      <c r="Y81" s="4">
        <f>IF($A81="","",(YEAR(Parametri!$C$5)*12+MONTH(Parametri!$C$5))-(YEAR(E81)*12+MONTH(E81)))</f>
        <v/>
      </c>
      <c r="Z81" s="4">
        <f>IF($A81="","",MIN(Parametri!$C$13,MAX(0,INT((Y81-1)/36))))</f>
        <v/>
      </c>
      <c r="AA81" s="19">
        <f>IF($A81="","",ROUND(INDEX(CCNL!$I$5:$I$12,MATCH(D81,CCNL!$A$5:$A$12,0))*Z81*F81,2))</f>
        <v/>
      </c>
      <c r="AB81" s="19">
        <f>IF($A81="","",ROUND(ROUND(N81,0)*Parametri!$C$6,2))</f>
        <v/>
      </c>
      <c r="AC81" s="19">
        <f>IF($A81="","",ROUND((I81+K81+L81)*Parametri!$C$8/Parametri!$C$7/12,2))</f>
        <v/>
      </c>
      <c r="AD81" s="20">
        <f>IF($A81="","",IFERROR(INDEX('Mese precedente'!$D$5:$D$254,MATCH(A81,'Mese precedente'!$A$5:$A$254,0)),0))</f>
        <v/>
      </c>
      <c r="AE81" s="21">
        <f>IF($A81="","",ROUND(AD81+ROUND(Parametri!$C$9/12,4)-V81,4))</f>
        <v/>
      </c>
      <c r="AF81" s="19">
        <f>IF($A81="","",ROUND(I81+K81+L81+M81,2))</f>
        <v/>
      </c>
      <c r="AG81" s="19">
        <f>IF($A81="","",ROUND(N81-O81-Q81-R81,2))</f>
        <v/>
      </c>
      <c r="AH81" s="22">
        <f>IF($A81="","",IFERROR(INDEX('Mese precedente'!$C$5:$C$254,MATCH(A81,'Mese precedente'!$A$5:$A$254,0)),""))</f>
        <v/>
      </c>
      <c r="AI81" s="23">
        <f>IF($A81="","",IF(AH81="","",S81/AH81-1))</f>
        <v/>
      </c>
      <c r="AJ81" s="4">
        <f>IF($A81="","",CHAR(65+MOD(SUMPRODUCT(SUMIF('Codice fiscale'!$A$5:$A$40,MID(C81,{1,3,5,7,9,11,13,15},1),'Codice fiscale'!$B$5:$B$40))+SUMPRODUCT(SUMIF('Codice fiscale'!$A$5:$A$40,MID(C81,{2,4,6,8,10,12,14},1),'Codice fiscale'!$C$5:$C$40)),26)))</f>
        <v/>
      </c>
      <c r="AK81" s="4">
        <f>IF($A81="","",IF(ABS(I81-X81)&gt;Parametri!$C$11,"ERRORE","OK"))</f>
        <v/>
      </c>
      <c r="AL81" s="4">
        <f>IF($A81="","",IF(ABS(K81-AA81)&gt;Parametri!$C$11,"ERRORE","OK"))</f>
        <v/>
      </c>
      <c r="AM81" s="4">
        <f>IF($A81="","",IF(ABS(O81-AB81)&gt;Parametri!$C$11,"ERRORE","OK"))</f>
        <v/>
      </c>
      <c r="AN81" s="4">
        <f>IF($A81="","",IF(ABS(T81-AC81)&gt;Parametri!$C$11,"ERRORE","OK"))</f>
        <v/>
      </c>
      <c r="AO81" s="4">
        <f>IF($A81="","",IF(ABS(W81-AE81)&gt;Parametri!$C$12,"ERRORE","OK"))</f>
        <v/>
      </c>
      <c r="AP81" s="4">
        <f>IF($A81="","",IF(OR(ABS(N81-AF81)&gt;Parametri!$C$11,ABS(S81-AG81)&gt;Parametri!$C$11),"ERRORE","OK"))</f>
        <v/>
      </c>
      <c r="AQ81" s="4">
        <f>IF($A81="","",IF(AI81="","OK",IF(AND(ABS(AI81)&gt;Parametri!$C$10,G81=""),"ERRORE","OK")))</f>
        <v/>
      </c>
      <c r="AR81" s="4">
        <f>IF($A81="","",IF(AND(LEN(C81)=16,RIGHT(C81,1)=AJ81),"OK","ERRORE"))</f>
        <v/>
      </c>
      <c r="AS81" s="4">
        <f>IF($A81="","",IF(ISNA(MATCH(A81,'Mese precedente'!$A$5:$A$254,0)),"OK",IF(AND(G81="",OR(INDEX('Mese precedente'!$E$5:$E$254,MATCH(A81,'Mese precedente'!$A$5:$A$254,0))&amp;""&lt;&gt;D81&amp;"",ABS(INDEX('Mese precedente'!$F$5:$F$254,MATCH(A81,'Mese precedente'!$A$5:$A$254,0))-F81)&gt;Parametri!$C$11,ABS(INDEX('Mese precedente'!$G$5:$G$254,MATCH(A81,'Mese precedente'!$A$5:$A$254,0))-L81)&gt;Parametri!$C$11,INDEX('Mese precedente'!$H$5:$H$254,MATCH(A81,'Mese precedente'!$A$5:$A$254,0))&lt;&gt;E81)),"ERRORE","OK")))</f>
        <v/>
      </c>
      <c r="AT81" s="12">
        <f>IF($A81="","",COUNTIF(AK81:AS81,"ERRORE")+COUNTIF(AY81,"ERRORE"))</f>
        <v/>
      </c>
      <c r="AU81" s="15" t="n">
        <v>9</v>
      </c>
      <c r="AV81" s="15" t="n">
        <v>3</v>
      </c>
      <c r="AW81" s="4">
        <f>IF($A81="","",IF(E81&lt;=DATE(YEAR(Parametri!$C$5),1,1),MONTH(Parametri!$C$5),(YEAR(Parametri!$C$5)*12+MONTH(Parametri!$C$5))-(YEAR(E81)*12+MONTH(E81))+IF(DAY(EOMONTH(E81,0))-DAY(E81)+1&gt;=Parametri!$C$14,1,0)))</f>
        <v/>
      </c>
      <c r="AX81" s="4">
        <f>IF($A81="","",IF(E81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81)*12+MONTH(E81))+IF(DAY(EOMONTH(E81,0))-DAY(E81)+1&gt;=Parametri!$C$14,1,0)))</f>
        <v/>
      </c>
      <c r="AY81" s="4">
        <f>IF($A81="","",IF(AND(AU81="",AV81=""),"OK",IF(OR(AU81&lt;&gt;AW81,AV81&lt;&gt;AX81),"ERRORE","OK")))</f>
        <v/>
      </c>
    </row>
    <row r="82">
      <c r="A82" s="15" t="inlineStr">
        <is>
          <t>B078</t>
        </is>
      </c>
      <c r="B82" s="15" t="inlineStr">
        <is>
          <t>B</t>
        </is>
      </c>
      <c r="C82" s="15" t="inlineStr">
        <is>
          <t>MCNNBN91B58Z343Z</t>
        </is>
      </c>
      <c r="D82" s="15" t="inlineStr">
        <is>
          <t>1</t>
        </is>
      </c>
      <c r="E82" s="16" t="n">
        <v>44988</v>
      </c>
      <c r="F82" s="17" t="n">
        <v>1</v>
      </c>
      <c r="G82" s="15" t="inlineStr"/>
      <c r="H82" s="15" t="b">
        <v>1</v>
      </c>
      <c r="I82" s="17" t="n">
        <v>2504.06</v>
      </c>
      <c r="J82" s="15" t="n">
        <v>1</v>
      </c>
      <c r="K82" s="17" t="n">
        <v>24.84</v>
      </c>
      <c r="L82" s="17" t="n">
        <v>200</v>
      </c>
      <c r="M82" s="17" t="n">
        <v>0</v>
      </c>
      <c r="N82" s="17" t="n">
        <v>2728.9</v>
      </c>
      <c r="O82" s="17" t="n">
        <v>250.8</v>
      </c>
      <c r="P82" s="17" t="n">
        <v>2478.1</v>
      </c>
      <c r="Q82" s="17" t="n">
        <v>470.65</v>
      </c>
      <c r="R82" s="17" t="n">
        <v>37.17</v>
      </c>
      <c r="S82" s="17" t="n">
        <v>1970.28</v>
      </c>
      <c r="T82" s="17" t="n">
        <v>235.83</v>
      </c>
      <c r="U82" s="18" t="n">
        <v>2.1667</v>
      </c>
      <c r="V82" s="18" t="n">
        <v>1</v>
      </c>
      <c r="W82" s="18" t="n">
        <v>13.3629</v>
      </c>
      <c r="X82" s="19">
        <f>IF($A82="","",ROUND(INDEX(CCNL!$F$5:$F$12,MATCH(D82,CCNL!$A$5:$A$12,0))*F82,2))</f>
        <v/>
      </c>
      <c r="Y82" s="4">
        <f>IF($A82="","",(YEAR(Parametri!$C$5)*12+MONTH(Parametri!$C$5))-(YEAR(E82)*12+MONTH(E82)))</f>
        <v/>
      </c>
      <c r="Z82" s="4">
        <f>IF($A82="","",MIN(Parametri!$C$13,MAX(0,INT((Y82-1)/36))))</f>
        <v/>
      </c>
      <c r="AA82" s="19">
        <f>IF($A82="","",ROUND(INDEX(CCNL!$I$5:$I$12,MATCH(D82,CCNL!$A$5:$A$12,0))*Z82*F82,2))</f>
        <v/>
      </c>
      <c r="AB82" s="19">
        <f>IF($A82="","",ROUND(ROUND(N82,0)*Parametri!$C$6,2))</f>
        <v/>
      </c>
      <c r="AC82" s="19">
        <f>IF($A82="","",ROUND((I82+K82+L82)*Parametri!$C$8/Parametri!$C$7/12,2))</f>
        <v/>
      </c>
      <c r="AD82" s="20">
        <f>IF($A82="","",IFERROR(INDEX('Mese precedente'!$D$5:$D$254,MATCH(A82,'Mese precedente'!$A$5:$A$254,0)),0))</f>
        <v/>
      </c>
      <c r="AE82" s="21">
        <f>IF($A82="","",ROUND(AD82+ROUND(Parametri!$C$9/12,4)-V82,4))</f>
        <v/>
      </c>
      <c r="AF82" s="19">
        <f>IF($A82="","",ROUND(I82+K82+L82+M82,2))</f>
        <v/>
      </c>
      <c r="AG82" s="19">
        <f>IF($A82="","",ROUND(N82-O82-Q82-R82,2))</f>
        <v/>
      </c>
      <c r="AH82" s="22">
        <f>IF($A82="","",IFERROR(INDEX('Mese precedente'!$C$5:$C$254,MATCH(A82,'Mese precedente'!$A$5:$A$254,0)),""))</f>
        <v/>
      </c>
      <c r="AI82" s="23">
        <f>IF($A82="","",IF(AH82="","",S82/AH82-1))</f>
        <v/>
      </c>
      <c r="AJ82" s="4">
        <f>IF($A82="","",CHAR(65+MOD(SUMPRODUCT(SUMIF('Codice fiscale'!$A$5:$A$40,MID(C82,{1,3,5,7,9,11,13,15},1),'Codice fiscale'!$B$5:$B$40))+SUMPRODUCT(SUMIF('Codice fiscale'!$A$5:$A$40,MID(C82,{2,4,6,8,10,12,14},1),'Codice fiscale'!$C$5:$C$40)),26)))</f>
        <v/>
      </c>
      <c r="AK82" s="4">
        <f>IF($A82="","",IF(ABS(I82-X82)&gt;Parametri!$C$11,"ERRORE","OK"))</f>
        <v/>
      </c>
      <c r="AL82" s="4">
        <f>IF($A82="","",IF(ABS(K82-AA82)&gt;Parametri!$C$11,"ERRORE","OK"))</f>
        <v/>
      </c>
      <c r="AM82" s="4">
        <f>IF($A82="","",IF(ABS(O82-AB82)&gt;Parametri!$C$11,"ERRORE","OK"))</f>
        <v/>
      </c>
      <c r="AN82" s="4">
        <f>IF($A82="","",IF(ABS(T82-AC82)&gt;Parametri!$C$11,"ERRORE","OK"))</f>
        <v/>
      </c>
      <c r="AO82" s="4">
        <f>IF($A82="","",IF(ABS(W82-AE82)&gt;Parametri!$C$12,"ERRORE","OK"))</f>
        <v/>
      </c>
      <c r="AP82" s="4">
        <f>IF($A82="","",IF(OR(ABS(N82-AF82)&gt;Parametri!$C$11,ABS(S82-AG82)&gt;Parametri!$C$11),"ERRORE","OK"))</f>
        <v/>
      </c>
      <c r="AQ82" s="4">
        <f>IF($A82="","",IF(AI82="","OK",IF(AND(ABS(AI82)&gt;Parametri!$C$10,G82=""),"ERRORE","OK")))</f>
        <v/>
      </c>
      <c r="AR82" s="4">
        <f>IF($A82="","",IF(AND(LEN(C82)=16,RIGHT(C82,1)=AJ82),"OK","ERRORE"))</f>
        <v/>
      </c>
      <c r="AS82" s="4">
        <f>IF($A82="","",IF(ISNA(MATCH(A82,'Mese precedente'!$A$5:$A$254,0)),"OK",IF(AND(G82="",OR(INDEX('Mese precedente'!$E$5:$E$254,MATCH(A82,'Mese precedente'!$A$5:$A$254,0))&amp;""&lt;&gt;D82&amp;"",ABS(INDEX('Mese precedente'!$F$5:$F$254,MATCH(A82,'Mese precedente'!$A$5:$A$254,0))-F82)&gt;Parametri!$C$11,ABS(INDEX('Mese precedente'!$G$5:$G$254,MATCH(A82,'Mese precedente'!$A$5:$A$254,0))-L82)&gt;Parametri!$C$11,INDEX('Mese precedente'!$H$5:$H$254,MATCH(A82,'Mese precedente'!$A$5:$A$254,0))&lt;&gt;E82)),"ERRORE","OK")))</f>
        <v/>
      </c>
      <c r="AT82" s="12">
        <f>IF($A82="","",COUNTIF(AK82:AS82,"ERRORE")+COUNTIF(AY82,"ERRORE"))</f>
        <v/>
      </c>
      <c r="AU82" s="15" t="n">
        <v>9</v>
      </c>
      <c r="AV82" s="15" t="n">
        <v>3</v>
      </c>
      <c r="AW82" s="4">
        <f>IF($A82="","",IF(E82&lt;=DATE(YEAR(Parametri!$C$5),1,1),MONTH(Parametri!$C$5),(YEAR(Parametri!$C$5)*12+MONTH(Parametri!$C$5))-(YEAR(E82)*12+MONTH(E82))+IF(DAY(EOMONTH(E82,0))-DAY(E82)+1&gt;=Parametri!$C$14,1,0)))</f>
        <v/>
      </c>
      <c r="AX82" s="4">
        <f>IF($A82="","",IF(E82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82)*12+MONTH(E82))+IF(DAY(EOMONTH(E82,0))-DAY(E82)+1&gt;=Parametri!$C$14,1,0)))</f>
        <v/>
      </c>
      <c r="AY82" s="4">
        <f>IF($A82="","",IF(AND(AU82="",AV82=""),"OK",IF(OR(AU82&lt;&gt;AW82,AV82&lt;&gt;AX82),"ERRORE","OK")))</f>
        <v/>
      </c>
    </row>
    <row r="83">
      <c r="A83" s="15" t="inlineStr">
        <is>
          <t>B079</t>
        </is>
      </c>
      <c r="B83" s="15" t="inlineStr">
        <is>
          <t>B</t>
        </is>
      </c>
      <c r="C83" s="15" t="inlineStr">
        <is>
          <t>MCLDBZ65L46Z172C</t>
        </is>
      </c>
      <c r="D83" s="15" t="inlineStr">
        <is>
          <t>3</t>
        </is>
      </c>
      <c r="E83" s="16" t="n">
        <v>44868</v>
      </c>
      <c r="F83" s="17" t="n">
        <v>1</v>
      </c>
      <c r="G83" s="15" t="inlineStr"/>
      <c r="H83" s="15" t="b">
        <v>1</v>
      </c>
      <c r="I83" s="17" t="n">
        <v>1981.84</v>
      </c>
      <c r="J83" s="15" t="n">
        <v>1</v>
      </c>
      <c r="K83" s="17" t="n">
        <v>21.95</v>
      </c>
      <c r="L83" s="17" t="n">
        <v>50</v>
      </c>
      <c r="M83" s="17" t="n">
        <v>0</v>
      </c>
      <c r="N83" s="17" t="n">
        <v>2053.79</v>
      </c>
      <c r="O83" s="17" t="n">
        <v>188.76</v>
      </c>
      <c r="P83" s="17" t="n">
        <v>1865.03</v>
      </c>
      <c r="Q83" s="17" t="n">
        <v>290.64</v>
      </c>
      <c r="R83" s="17" t="n">
        <v>27.98</v>
      </c>
      <c r="S83" s="17" t="n">
        <v>1546.41</v>
      </c>
      <c r="T83" s="17" t="n">
        <v>177.49</v>
      </c>
      <c r="U83" s="18" t="n">
        <v>2.1667</v>
      </c>
      <c r="V83" s="18" t="n">
        <v>1</v>
      </c>
      <c r="W83" s="18" t="n">
        <v>13.0325</v>
      </c>
      <c r="X83" s="19">
        <f>IF($A83="","",ROUND(INDEX(CCNL!$F$5:$F$12,MATCH(D83,CCNL!$A$5:$A$12,0))*F83,2))</f>
        <v/>
      </c>
      <c r="Y83" s="4">
        <f>IF($A83="","",(YEAR(Parametri!$C$5)*12+MONTH(Parametri!$C$5))-(YEAR(E83)*12+MONTH(E83)))</f>
        <v/>
      </c>
      <c r="Z83" s="4">
        <f>IF($A83="","",MIN(Parametri!$C$13,MAX(0,INT((Y83-1)/36))))</f>
        <v/>
      </c>
      <c r="AA83" s="19">
        <f>IF($A83="","",ROUND(INDEX(CCNL!$I$5:$I$12,MATCH(D83,CCNL!$A$5:$A$12,0))*Z83*F83,2))</f>
        <v/>
      </c>
      <c r="AB83" s="19">
        <f>IF($A83="","",ROUND(ROUND(N83,0)*Parametri!$C$6,2))</f>
        <v/>
      </c>
      <c r="AC83" s="19">
        <f>IF($A83="","",ROUND((I83+K83+L83)*Parametri!$C$8/Parametri!$C$7/12,2))</f>
        <v/>
      </c>
      <c r="AD83" s="20">
        <f>IF($A83="","",IFERROR(INDEX('Mese precedente'!$D$5:$D$254,MATCH(A83,'Mese precedente'!$A$5:$A$254,0)),0))</f>
        <v/>
      </c>
      <c r="AE83" s="21">
        <f>IF($A83="","",ROUND(AD83+ROUND(Parametri!$C$9/12,4)-V83,4))</f>
        <v/>
      </c>
      <c r="AF83" s="19">
        <f>IF($A83="","",ROUND(I83+K83+L83+M83,2))</f>
        <v/>
      </c>
      <c r="AG83" s="19">
        <f>IF($A83="","",ROUND(N83-O83-Q83-R83,2))</f>
        <v/>
      </c>
      <c r="AH83" s="22">
        <f>IF($A83="","",IFERROR(INDEX('Mese precedente'!$C$5:$C$254,MATCH(A83,'Mese precedente'!$A$5:$A$254,0)),""))</f>
        <v/>
      </c>
      <c r="AI83" s="23">
        <f>IF($A83="","",IF(AH83="","",S83/AH83-1))</f>
        <v/>
      </c>
      <c r="AJ83" s="4">
        <f>IF($A83="","",CHAR(65+MOD(SUMPRODUCT(SUMIF('Codice fiscale'!$A$5:$A$40,MID(C83,{1,3,5,7,9,11,13,15},1),'Codice fiscale'!$B$5:$B$40))+SUMPRODUCT(SUMIF('Codice fiscale'!$A$5:$A$40,MID(C83,{2,4,6,8,10,12,14},1),'Codice fiscale'!$C$5:$C$40)),26)))</f>
        <v/>
      </c>
      <c r="AK83" s="4">
        <f>IF($A83="","",IF(ABS(I83-X83)&gt;Parametri!$C$11,"ERRORE","OK"))</f>
        <v/>
      </c>
      <c r="AL83" s="4">
        <f>IF($A83="","",IF(ABS(K83-AA83)&gt;Parametri!$C$11,"ERRORE","OK"))</f>
        <v/>
      </c>
      <c r="AM83" s="4">
        <f>IF($A83="","",IF(ABS(O83-AB83)&gt;Parametri!$C$11,"ERRORE","OK"))</f>
        <v/>
      </c>
      <c r="AN83" s="4">
        <f>IF($A83="","",IF(ABS(T83-AC83)&gt;Parametri!$C$11,"ERRORE","OK"))</f>
        <v/>
      </c>
      <c r="AO83" s="4">
        <f>IF($A83="","",IF(ABS(W83-AE83)&gt;Parametri!$C$12,"ERRORE","OK"))</f>
        <v/>
      </c>
      <c r="AP83" s="4">
        <f>IF($A83="","",IF(OR(ABS(N83-AF83)&gt;Parametri!$C$11,ABS(S83-AG83)&gt;Parametri!$C$11),"ERRORE","OK"))</f>
        <v/>
      </c>
      <c r="AQ83" s="4">
        <f>IF($A83="","",IF(AI83="","OK",IF(AND(ABS(AI83)&gt;Parametri!$C$10,G83=""),"ERRORE","OK")))</f>
        <v/>
      </c>
      <c r="AR83" s="4">
        <f>IF($A83="","",IF(AND(LEN(C83)=16,RIGHT(C83,1)=AJ83),"OK","ERRORE"))</f>
        <v/>
      </c>
      <c r="AS83" s="4">
        <f>IF($A83="","",IF(ISNA(MATCH(A83,'Mese precedente'!$A$5:$A$254,0)),"OK",IF(AND(G83="",OR(INDEX('Mese precedente'!$E$5:$E$254,MATCH(A83,'Mese precedente'!$A$5:$A$254,0))&amp;""&lt;&gt;D83&amp;"",ABS(INDEX('Mese precedente'!$F$5:$F$254,MATCH(A83,'Mese precedente'!$A$5:$A$254,0))-F83)&gt;Parametri!$C$11,ABS(INDEX('Mese precedente'!$G$5:$G$254,MATCH(A83,'Mese precedente'!$A$5:$A$254,0))-L83)&gt;Parametri!$C$11,INDEX('Mese precedente'!$H$5:$H$254,MATCH(A83,'Mese precedente'!$A$5:$A$254,0))&lt;&gt;E83)),"ERRORE","OK")))</f>
        <v/>
      </c>
      <c r="AT83" s="12">
        <f>IF($A83="","",COUNTIF(AK83:AS83,"ERRORE")+COUNTIF(AY83,"ERRORE"))</f>
        <v/>
      </c>
      <c r="AU83" s="15" t="n">
        <v>8</v>
      </c>
      <c r="AV83" s="15" t="n">
        <v>3</v>
      </c>
      <c r="AW83" s="4">
        <f>IF($A83="","",IF(E83&lt;=DATE(YEAR(Parametri!$C$5),1,1),MONTH(Parametri!$C$5),(YEAR(Parametri!$C$5)*12+MONTH(Parametri!$C$5))-(YEAR(E83)*12+MONTH(E83))+IF(DAY(EOMONTH(E83,0))-DAY(E83)+1&gt;=Parametri!$C$14,1,0)))</f>
        <v/>
      </c>
      <c r="AX83" s="4">
        <f>IF($A83="","",IF(E83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83)*12+MONTH(E83))+IF(DAY(EOMONTH(E83,0))-DAY(E83)+1&gt;=Parametri!$C$14,1,0)))</f>
        <v/>
      </c>
      <c r="AY83" s="4">
        <f>IF($A83="","",IF(AND(AU83="",AV83=""),"OK",IF(OR(AU83&lt;&gt;AW83,AV83&lt;&gt;AX83),"ERRORE","OK")))</f>
        <v/>
      </c>
    </row>
    <row r="84">
      <c r="A84" s="15" t="inlineStr">
        <is>
          <t>B080</t>
        </is>
      </c>
      <c r="B84" s="15" t="inlineStr">
        <is>
          <t>B</t>
        </is>
      </c>
      <c r="C84" s="15" t="inlineStr">
        <is>
          <t>SCRVRG78L26Z263Q</t>
        </is>
      </c>
      <c r="D84" s="15" t="inlineStr">
        <is>
          <t>4</t>
        </is>
      </c>
      <c r="E84" s="16" t="n">
        <v>36868</v>
      </c>
      <c r="F84" s="17" t="n">
        <v>0.75</v>
      </c>
      <c r="G84" s="15" t="inlineStr"/>
      <c r="H84" s="15" t="b">
        <v>1</v>
      </c>
      <c r="I84" s="17" t="n">
        <v>1336.26</v>
      </c>
      <c r="J84" s="15" t="n">
        <v>8</v>
      </c>
      <c r="K84" s="17" t="n">
        <v>123.96</v>
      </c>
      <c r="L84" s="17" t="n">
        <v>112.5</v>
      </c>
      <c r="M84" s="17" t="n">
        <v>0</v>
      </c>
      <c r="N84" s="17" t="n">
        <v>1572.72</v>
      </c>
      <c r="O84" s="17" t="n">
        <v>144.56</v>
      </c>
      <c r="P84" s="17" t="n">
        <v>1428.16</v>
      </c>
      <c r="Q84" s="17" t="n">
        <v>172.69</v>
      </c>
      <c r="R84" s="17" t="n">
        <v>21.42</v>
      </c>
      <c r="S84" s="17" t="n">
        <v>1234.05</v>
      </c>
      <c r="T84" s="17" t="n">
        <v>135.91</v>
      </c>
      <c r="U84" s="18" t="n">
        <v>2.1667</v>
      </c>
      <c r="V84" s="18" t="n">
        <v>0</v>
      </c>
      <c r="W84" s="18" t="n">
        <v>28.3439</v>
      </c>
      <c r="X84" s="19">
        <f>IF($A84="","",ROUND(INDEX(CCNL!$F$5:$F$12,MATCH(D84,CCNL!$A$5:$A$12,0))*F84,2))</f>
        <v/>
      </c>
      <c r="Y84" s="4">
        <f>IF($A84="","",(YEAR(Parametri!$C$5)*12+MONTH(Parametri!$C$5))-(YEAR(E84)*12+MONTH(E84)))</f>
        <v/>
      </c>
      <c r="Z84" s="4">
        <f>IF($A84="","",MIN(Parametri!$C$13,MAX(0,INT((Y84-1)/36))))</f>
        <v/>
      </c>
      <c r="AA84" s="19">
        <f>IF($A84="","",ROUND(INDEX(CCNL!$I$5:$I$12,MATCH(D84,CCNL!$A$5:$A$12,0))*Z84*F84,2))</f>
        <v/>
      </c>
      <c r="AB84" s="19">
        <f>IF($A84="","",ROUND(ROUND(N84,0)*Parametri!$C$6,2))</f>
        <v/>
      </c>
      <c r="AC84" s="19">
        <f>IF($A84="","",ROUND((I84+K84+L84)*Parametri!$C$8/Parametri!$C$7/12,2))</f>
        <v/>
      </c>
      <c r="AD84" s="20">
        <f>IF($A84="","",IFERROR(INDEX('Mese precedente'!$D$5:$D$254,MATCH(A84,'Mese precedente'!$A$5:$A$254,0)),0))</f>
        <v/>
      </c>
      <c r="AE84" s="21">
        <f>IF($A84="","",ROUND(AD84+ROUND(Parametri!$C$9/12,4)-V84,4))</f>
        <v/>
      </c>
      <c r="AF84" s="19">
        <f>IF($A84="","",ROUND(I84+K84+L84+M84,2))</f>
        <v/>
      </c>
      <c r="AG84" s="19">
        <f>IF($A84="","",ROUND(N84-O84-Q84-R84,2))</f>
        <v/>
      </c>
      <c r="AH84" s="22">
        <f>IF($A84="","",IFERROR(INDEX('Mese precedente'!$C$5:$C$254,MATCH(A84,'Mese precedente'!$A$5:$A$254,0)),""))</f>
        <v/>
      </c>
      <c r="AI84" s="23">
        <f>IF($A84="","",IF(AH84="","",S84/AH84-1))</f>
        <v/>
      </c>
      <c r="AJ84" s="4">
        <f>IF($A84="","",CHAR(65+MOD(SUMPRODUCT(SUMIF('Codice fiscale'!$A$5:$A$40,MID(C84,{1,3,5,7,9,11,13,15},1),'Codice fiscale'!$B$5:$B$40))+SUMPRODUCT(SUMIF('Codice fiscale'!$A$5:$A$40,MID(C84,{2,4,6,8,10,12,14},1),'Codice fiscale'!$C$5:$C$40)),26)))</f>
        <v/>
      </c>
      <c r="AK84" s="4">
        <f>IF($A84="","",IF(ABS(I84-X84)&gt;Parametri!$C$11,"ERRORE","OK"))</f>
        <v/>
      </c>
      <c r="AL84" s="4">
        <f>IF($A84="","",IF(ABS(K84-AA84)&gt;Parametri!$C$11,"ERRORE","OK"))</f>
        <v/>
      </c>
      <c r="AM84" s="4">
        <f>IF($A84="","",IF(ABS(O84-AB84)&gt;Parametri!$C$11,"ERRORE","OK"))</f>
        <v/>
      </c>
      <c r="AN84" s="4">
        <f>IF($A84="","",IF(ABS(T84-AC84)&gt;Parametri!$C$11,"ERRORE","OK"))</f>
        <v/>
      </c>
      <c r="AO84" s="4">
        <f>IF($A84="","",IF(ABS(W84-AE84)&gt;Parametri!$C$12,"ERRORE","OK"))</f>
        <v/>
      </c>
      <c r="AP84" s="4">
        <f>IF($A84="","",IF(OR(ABS(N84-AF84)&gt;Parametri!$C$11,ABS(S84-AG84)&gt;Parametri!$C$11),"ERRORE","OK"))</f>
        <v/>
      </c>
      <c r="AQ84" s="4">
        <f>IF($A84="","",IF(AI84="","OK",IF(AND(ABS(AI84)&gt;Parametri!$C$10,G84=""),"ERRORE","OK")))</f>
        <v/>
      </c>
      <c r="AR84" s="4">
        <f>IF($A84="","",IF(AND(LEN(C84)=16,RIGHT(C84,1)=AJ84),"OK","ERRORE"))</f>
        <v/>
      </c>
      <c r="AS84" s="4">
        <f>IF($A84="","",IF(ISNA(MATCH(A84,'Mese precedente'!$A$5:$A$254,0)),"OK",IF(AND(G84="",OR(INDEX('Mese precedente'!$E$5:$E$254,MATCH(A84,'Mese precedente'!$A$5:$A$254,0))&amp;""&lt;&gt;D84&amp;"",ABS(INDEX('Mese precedente'!$F$5:$F$254,MATCH(A84,'Mese precedente'!$A$5:$A$254,0))-F84)&gt;Parametri!$C$11,ABS(INDEX('Mese precedente'!$G$5:$G$254,MATCH(A84,'Mese precedente'!$A$5:$A$254,0))-L84)&gt;Parametri!$C$11,INDEX('Mese precedente'!$H$5:$H$254,MATCH(A84,'Mese precedente'!$A$5:$A$254,0))&lt;&gt;E84)),"ERRORE","OK")))</f>
        <v/>
      </c>
      <c r="AT84" s="12">
        <f>IF($A84="","",COUNTIF(AK84:AS84,"ERRORE")+COUNTIF(AY84,"ERRORE"))</f>
        <v/>
      </c>
      <c r="AU84" s="15" t="n">
        <v>9</v>
      </c>
      <c r="AV84" s="15" t="n">
        <v>3</v>
      </c>
      <c r="AW84" s="4">
        <f>IF($A84="","",IF(E84&lt;=DATE(YEAR(Parametri!$C$5),1,1),MONTH(Parametri!$C$5),(YEAR(Parametri!$C$5)*12+MONTH(Parametri!$C$5))-(YEAR(E84)*12+MONTH(E84))+IF(DAY(EOMONTH(E84,0))-DAY(E84)+1&gt;=Parametri!$C$14,1,0)))</f>
        <v/>
      </c>
      <c r="AX84" s="4">
        <f>IF($A84="","",IF(E84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84)*12+MONTH(E84))+IF(DAY(EOMONTH(E84,0))-DAY(E84)+1&gt;=Parametri!$C$14,1,0)))</f>
        <v/>
      </c>
      <c r="AY84" s="4">
        <f>IF($A84="","",IF(AND(AU84="",AV84=""),"OK",IF(OR(AU84&lt;&gt;AW84,AV84&lt;&gt;AX84),"ERRORE","OK")))</f>
        <v/>
      </c>
    </row>
    <row r="85">
      <c r="A85" s="15" t="inlineStr">
        <is>
          <t>B081</t>
        </is>
      </c>
      <c r="B85" s="15" t="inlineStr">
        <is>
          <t>B</t>
        </is>
      </c>
      <c r="C85" s="15" t="inlineStr">
        <is>
          <t>PNGMTZ99E08Z233Y</t>
        </is>
      </c>
      <c r="D85" s="15" t="inlineStr">
        <is>
          <t>4</t>
        </is>
      </c>
      <c r="E85" s="16" t="n">
        <v>46098</v>
      </c>
      <c r="F85" s="17" t="n">
        <v>1</v>
      </c>
      <c r="G85" s="15" t="inlineStr"/>
      <c r="H85" s="15" t="b">
        <v>1</v>
      </c>
      <c r="I85" s="17" t="n">
        <v>1781.68</v>
      </c>
      <c r="J85" s="15" t="n">
        <v>0</v>
      </c>
      <c r="K85" s="17" t="n">
        <v>0</v>
      </c>
      <c r="L85" s="17" t="n">
        <v>80</v>
      </c>
      <c r="M85" s="17" t="n">
        <v>0</v>
      </c>
      <c r="N85" s="17" t="n">
        <v>1861.68</v>
      </c>
      <c r="O85" s="17" t="n">
        <v>171.12</v>
      </c>
      <c r="P85" s="17" t="n">
        <v>1690.56</v>
      </c>
      <c r="Q85" s="17" t="n">
        <v>243.53</v>
      </c>
      <c r="R85" s="17" t="n">
        <v>25.36</v>
      </c>
      <c r="S85" s="17" t="n">
        <v>1421.67</v>
      </c>
      <c r="T85" s="17" t="n">
        <v>160.89</v>
      </c>
      <c r="U85" s="18" t="n">
        <v>2.1667</v>
      </c>
      <c r="V85" s="18" t="n">
        <v>0</v>
      </c>
      <c r="W85" s="18" t="n">
        <v>24.7124</v>
      </c>
      <c r="X85" s="19">
        <f>IF($A85="","",ROUND(INDEX(CCNL!$F$5:$F$12,MATCH(D85,CCNL!$A$5:$A$12,0))*F85,2))</f>
        <v/>
      </c>
      <c r="Y85" s="4">
        <f>IF($A85="","",(YEAR(Parametri!$C$5)*12+MONTH(Parametri!$C$5))-(YEAR(E85)*12+MONTH(E85)))</f>
        <v/>
      </c>
      <c r="Z85" s="4">
        <f>IF($A85="","",MIN(Parametri!$C$13,MAX(0,INT((Y85-1)/36))))</f>
        <v/>
      </c>
      <c r="AA85" s="19">
        <f>IF($A85="","",ROUND(INDEX(CCNL!$I$5:$I$12,MATCH(D85,CCNL!$A$5:$A$12,0))*Z85*F85,2))</f>
        <v/>
      </c>
      <c r="AB85" s="19">
        <f>IF($A85="","",ROUND(ROUND(N85,0)*Parametri!$C$6,2))</f>
        <v/>
      </c>
      <c r="AC85" s="19">
        <f>IF($A85="","",ROUND((I85+K85+L85)*Parametri!$C$8/Parametri!$C$7/12,2))</f>
        <v/>
      </c>
      <c r="AD85" s="20">
        <f>IF($A85="","",IFERROR(INDEX('Mese precedente'!$D$5:$D$254,MATCH(A85,'Mese precedente'!$A$5:$A$254,0)),0))</f>
        <v/>
      </c>
      <c r="AE85" s="21">
        <f>IF($A85="","",ROUND(AD85+ROUND(Parametri!$C$9/12,4)-V85,4))</f>
        <v/>
      </c>
      <c r="AF85" s="19">
        <f>IF($A85="","",ROUND(I85+K85+L85+M85,2))</f>
        <v/>
      </c>
      <c r="AG85" s="19">
        <f>IF($A85="","",ROUND(N85-O85-Q85-R85,2))</f>
        <v/>
      </c>
      <c r="AH85" s="22">
        <f>IF($A85="","",IFERROR(INDEX('Mese precedente'!$C$5:$C$254,MATCH(A85,'Mese precedente'!$A$5:$A$254,0)),""))</f>
        <v/>
      </c>
      <c r="AI85" s="23">
        <f>IF($A85="","",IF(AH85="","",S85/AH85-1))</f>
        <v/>
      </c>
      <c r="AJ85" s="4">
        <f>IF($A85="","",CHAR(65+MOD(SUMPRODUCT(SUMIF('Codice fiscale'!$A$5:$A$40,MID(C85,{1,3,5,7,9,11,13,15},1),'Codice fiscale'!$B$5:$B$40))+SUMPRODUCT(SUMIF('Codice fiscale'!$A$5:$A$40,MID(C85,{2,4,6,8,10,12,14},1),'Codice fiscale'!$C$5:$C$40)),26)))</f>
        <v/>
      </c>
      <c r="AK85" s="4">
        <f>IF($A85="","",IF(ABS(I85-X85)&gt;Parametri!$C$11,"ERRORE","OK"))</f>
        <v/>
      </c>
      <c r="AL85" s="4">
        <f>IF($A85="","",IF(ABS(K85-AA85)&gt;Parametri!$C$11,"ERRORE","OK"))</f>
        <v/>
      </c>
      <c r="AM85" s="4">
        <f>IF($A85="","",IF(ABS(O85-AB85)&gt;Parametri!$C$11,"ERRORE","OK"))</f>
        <v/>
      </c>
      <c r="AN85" s="4">
        <f>IF($A85="","",IF(ABS(T85-AC85)&gt;Parametri!$C$11,"ERRORE","OK"))</f>
        <v/>
      </c>
      <c r="AO85" s="4">
        <f>IF($A85="","",IF(ABS(W85-AE85)&gt;Parametri!$C$12,"ERRORE","OK"))</f>
        <v/>
      </c>
      <c r="AP85" s="4">
        <f>IF($A85="","",IF(OR(ABS(N85-AF85)&gt;Parametri!$C$11,ABS(S85-AG85)&gt;Parametri!$C$11),"ERRORE","OK"))</f>
        <v/>
      </c>
      <c r="AQ85" s="4">
        <f>IF($A85="","",IF(AI85="","OK",IF(AND(ABS(AI85)&gt;Parametri!$C$10,G85=""),"ERRORE","OK")))</f>
        <v/>
      </c>
      <c r="AR85" s="4">
        <f>IF($A85="","",IF(AND(LEN(C85)=16,RIGHT(C85,1)=AJ85),"OK","ERRORE"))</f>
        <v/>
      </c>
      <c r="AS85" s="4">
        <f>IF($A85="","",IF(ISNA(MATCH(A85,'Mese precedente'!$A$5:$A$254,0)),"OK",IF(AND(G85="",OR(INDEX('Mese precedente'!$E$5:$E$254,MATCH(A85,'Mese precedente'!$A$5:$A$254,0))&amp;""&lt;&gt;D85&amp;"",ABS(INDEX('Mese precedente'!$F$5:$F$254,MATCH(A85,'Mese precedente'!$A$5:$A$254,0))-F85)&gt;Parametri!$C$11,ABS(INDEX('Mese precedente'!$G$5:$G$254,MATCH(A85,'Mese precedente'!$A$5:$A$254,0))-L85)&gt;Parametri!$C$11,INDEX('Mese precedente'!$H$5:$H$254,MATCH(A85,'Mese precedente'!$A$5:$A$254,0))&lt;&gt;E85)),"ERRORE","OK")))</f>
        <v/>
      </c>
      <c r="AT85" s="12">
        <f>IF($A85="","",COUNTIF(AK85:AS85,"ERRORE")+COUNTIF(AY85,"ERRORE"))</f>
        <v/>
      </c>
      <c r="AU85" s="15" t="n">
        <v>7</v>
      </c>
      <c r="AV85" s="15" t="n">
        <v>3</v>
      </c>
      <c r="AW85" s="4">
        <f>IF($A85="","",IF(E85&lt;=DATE(YEAR(Parametri!$C$5),1,1),MONTH(Parametri!$C$5),(YEAR(Parametri!$C$5)*12+MONTH(Parametri!$C$5))-(YEAR(E85)*12+MONTH(E85))+IF(DAY(EOMONTH(E85,0))-DAY(E85)+1&gt;=Parametri!$C$14,1,0)))</f>
        <v/>
      </c>
      <c r="AX85" s="4">
        <f>IF($A85="","",IF(E85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85)*12+MONTH(E85))+IF(DAY(EOMONTH(E85,0))-DAY(E85)+1&gt;=Parametri!$C$14,1,0)))</f>
        <v/>
      </c>
      <c r="AY85" s="4">
        <f>IF($A85="","",IF(AND(AU85="",AV85=""),"OK",IF(OR(AU85&lt;&gt;AW85,AV85&lt;&gt;AX85),"ERRORE","OK")))</f>
        <v/>
      </c>
    </row>
    <row r="86">
      <c r="A86" s="15" t="inlineStr">
        <is>
          <t>B082</t>
        </is>
      </c>
      <c r="B86" s="15" t="inlineStr">
        <is>
          <t>B</t>
        </is>
      </c>
      <c r="C86" s="15" t="inlineStr">
        <is>
          <t>BFRRLT99M06Z262B</t>
        </is>
      </c>
      <c r="D86" s="15" t="inlineStr">
        <is>
          <t>7</t>
        </is>
      </c>
      <c r="E86" s="16" t="n">
        <v>45179</v>
      </c>
      <c r="F86" s="17" t="n">
        <v>1</v>
      </c>
      <c r="G86" s="15" t="inlineStr"/>
      <c r="H86" s="15" t="b">
        <v>0</v>
      </c>
      <c r="I86" s="17" t="n">
        <v>1371.58</v>
      </c>
      <c r="J86" s="15" t="n">
        <v>0</v>
      </c>
      <c r="K86" s="17" t="n">
        <v>0</v>
      </c>
      <c r="L86" s="17" t="n">
        <v>50</v>
      </c>
      <c r="M86" s="17" t="n">
        <v>0</v>
      </c>
      <c r="N86" s="17" t="n">
        <v>1421.58</v>
      </c>
      <c r="O86" s="17" t="n">
        <v>130.68</v>
      </c>
      <c r="P86" s="17" t="n">
        <v>1290.9</v>
      </c>
      <c r="Q86" s="17" t="n">
        <v>135.63</v>
      </c>
      <c r="R86" s="17" t="n">
        <v>19.36</v>
      </c>
      <c r="S86" s="17" t="n">
        <v>1135.91</v>
      </c>
      <c r="T86" s="17" t="n">
        <v>122.85</v>
      </c>
      <c r="U86" s="18" t="n">
        <v>2.1667</v>
      </c>
      <c r="V86" s="18" t="n">
        <v>0</v>
      </c>
      <c r="W86" s="18" t="n">
        <v>25.806</v>
      </c>
      <c r="X86" s="19">
        <f>IF($A86="","",ROUND(INDEX(CCNL!$F$5:$F$12,MATCH(D86,CCNL!$A$5:$A$12,0))*F86,2))</f>
        <v/>
      </c>
      <c r="Y86" s="4">
        <f>IF($A86="","",(YEAR(Parametri!$C$5)*12+MONTH(Parametri!$C$5))-(YEAR(E86)*12+MONTH(E86)))</f>
        <v/>
      </c>
      <c r="Z86" s="4">
        <f>IF($A86="","",MIN(Parametri!$C$13,MAX(0,INT((Y86-1)/36))))</f>
        <v/>
      </c>
      <c r="AA86" s="19">
        <f>IF($A86="","",ROUND(INDEX(CCNL!$I$5:$I$12,MATCH(D86,CCNL!$A$5:$A$12,0))*Z86*F86,2))</f>
        <v/>
      </c>
      <c r="AB86" s="19">
        <f>IF($A86="","",ROUND(ROUND(N86,0)*Parametri!$C$6,2))</f>
        <v/>
      </c>
      <c r="AC86" s="19">
        <f>IF($A86="","",ROUND((I86+K86+L86)*Parametri!$C$8/Parametri!$C$7/12,2))</f>
        <v/>
      </c>
      <c r="AD86" s="20">
        <f>IF($A86="","",IFERROR(INDEX('Mese precedente'!$D$5:$D$254,MATCH(A86,'Mese precedente'!$A$5:$A$254,0)),0))</f>
        <v/>
      </c>
      <c r="AE86" s="21">
        <f>IF($A86="","",ROUND(AD86+ROUND(Parametri!$C$9/12,4)-V86,4))</f>
        <v/>
      </c>
      <c r="AF86" s="19">
        <f>IF($A86="","",ROUND(I86+K86+L86+M86,2))</f>
        <v/>
      </c>
      <c r="AG86" s="19">
        <f>IF($A86="","",ROUND(N86-O86-Q86-R86,2))</f>
        <v/>
      </c>
      <c r="AH86" s="22">
        <f>IF($A86="","",IFERROR(INDEX('Mese precedente'!$C$5:$C$254,MATCH(A86,'Mese precedente'!$A$5:$A$254,0)),""))</f>
        <v/>
      </c>
      <c r="AI86" s="23">
        <f>IF($A86="","",IF(AH86="","",S86/AH86-1))</f>
        <v/>
      </c>
      <c r="AJ86" s="4">
        <f>IF($A86="","",CHAR(65+MOD(SUMPRODUCT(SUMIF('Codice fiscale'!$A$5:$A$40,MID(C86,{1,3,5,7,9,11,13,15},1),'Codice fiscale'!$B$5:$B$40))+SUMPRODUCT(SUMIF('Codice fiscale'!$A$5:$A$40,MID(C86,{2,4,6,8,10,12,14},1),'Codice fiscale'!$C$5:$C$40)),26)))</f>
        <v/>
      </c>
      <c r="AK86" s="4">
        <f>IF($A86="","",IF(ABS(I86-X86)&gt;Parametri!$C$11,"ERRORE","OK"))</f>
        <v/>
      </c>
      <c r="AL86" s="4">
        <f>IF($A86="","",IF(ABS(K86-AA86)&gt;Parametri!$C$11,"ERRORE","OK"))</f>
        <v/>
      </c>
      <c r="AM86" s="4">
        <f>IF($A86="","",IF(ABS(O86-AB86)&gt;Parametri!$C$11,"ERRORE","OK"))</f>
        <v/>
      </c>
      <c r="AN86" s="4">
        <f>IF($A86="","",IF(ABS(T86-AC86)&gt;Parametri!$C$11,"ERRORE","OK"))</f>
        <v/>
      </c>
      <c r="AO86" s="4">
        <f>IF($A86="","",IF(ABS(W86-AE86)&gt;Parametri!$C$12,"ERRORE","OK"))</f>
        <v/>
      </c>
      <c r="AP86" s="4">
        <f>IF($A86="","",IF(OR(ABS(N86-AF86)&gt;Parametri!$C$11,ABS(S86-AG86)&gt;Parametri!$C$11),"ERRORE","OK"))</f>
        <v/>
      </c>
      <c r="AQ86" s="4">
        <f>IF($A86="","",IF(AI86="","OK",IF(AND(ABS(AI86)&gt;Parametri!$C$10,G86=""),"ERRORE","OK")))</f>
        <v/>
      </c>
      <c r="AR86" s="4">
        <f>IF($A86="","",IF(AND(LEN(C86)=16,RIGHT(C86,1)=AJ86),"OK","ERRORE"))</f>
        <v/>
      </c>
      <c r="AS86" s="4">
        <f>IF($A86="","",IF(ISNA(MATCH(A86,'Mese precedente'!$A$5:$A$254,0)),"OK",IF(AND(G86="",OR(INDEX('Mese precedente'!$E$5:$E$254,MATCH(A86,'Mese precedente'!$A$5:$A$254,0))&amp;""&lt;&gt;D86&amp;"",ABS(INDEX('Mese precedente'!$F$5:$F$254,MATCH(A86,'Mese precedente'!$A$5:$A$254,0))-F86)&gt;Parametri!$C$11,ABS(INDEX('Mese precedente'!$G$5:$G$254,MATCH(A86,'Mese precedente'!$A$5:$A$254,0))-L86)&gt;Parametri!$C$11,INDEX('Mese precedente'!$H$5:$H$254,MATCH(A86,'Mese precedente'!$A$5:$A$254,0))&lt;&gt;E86)),"ERRORE","OK")))</f>
        <v/>
      </c>
      <c r="AT86" s="12">
        <f>IF($A86="","",COUNTIF(AK86:AS86,"ERRORE")+COUNTIF(AY86,"ERRORE"))</f>
        <v/>
      </c>
      <c r="AU86" s="15" t="n">
        <v>9</v>
      </c>
      <c r="AV86" s="15" t="n">
        <v>3</v>
      </c>
      <c r="AW86" s="4">
        <f>IF($A86="","",IF(E86&lt;=DATE(YEAR(Parametri!$C$5),1,1),MONTH(Parametri!$C$5),(YEAR(Parametri!$C$5)*12+MONTH(Parametri!$C$5))-(YEAR(E86)*12+MONTH(E86))+IF(DAY(EOMONTH(E86,0))-DAY(E86)+1&gt;=Parametri!$C$14,1,0)))</f>
        <v/>
      </c>
      <c r="AX86" s="4">
        <f>IF($A86="","",IF(E86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86)*12+MONTH(E86))+IF(DAY(EOMONTH(E86,0))-DAY(E86)+1&gt;=Parametri!$C$14,1,0)))</f>
        <v/>
      </c>
      <c r="AY86" s="4">
        <f>IF($A86="","",IF(AND(AU86="",AV86=""),"OK",IF(OR(AU86&lt;&gt;AW86,AV86&lt;&gt;AX86),"ERRORE","OK")))</f>
        <v/>
      </c>
    </row>
    <row r="87">
      <c r="A87" s="15" t="inlineStr">
        <is>
          <t>B083</t>
        </is>
      </c>
      <c r="B87" s="15" t="inlineStr">
        <is>
          <t>B</t>
        </is>
      </c>
      <c r="C87" s="15" t="inlineStr">
        <is>
          <t>LZZMVS69S11Z331I</t>
        </is>
      </c>
      <c r="D87" s="15" t="inlineStr">
        <is>
          <t>4</t>
        </is>
      </c>
      <c r="E87" s="16" t="n">
        <v>44149</v>
      </c>
      <c r="F87" s="17" t="n">
        <v>1</v>
      </c>
      <c r="G87" s="15" t="inlineStr"/>
      <c r="H87" s="15" t="b">
        <v>1</v>
      </c>
      <c r="I87" s="17" t="n">
        <v>1781.68</v>
      </c>
      <c r="J87" s="15" t="n">
        <v>1</v>
      </c>
      <c r="K87" s="17" t="n">
        <v>20.66</v>
      </c>
      <c r="L87" s="17" t="n">
        <v>0</v>
      </c>
      <c r="M87" s="17" t="n">
        <v>0</v>
      </c>
      <c r="N87" s="17" t="n">
        <v>1802.34</v>
      </c>
      <c r="O87" s="17" t="n">
        <v>165.6</v>
      </c>
      <c r="P87" s="17" t="n">
        <v>1636.74</v>
      </c>
      <c r="Q87" s="17" t="n">
        <v>229</v>
      </c>
      <c r="R87" s="17" t="n">
        <v>24.55</v>
      </c>
      <c r="S87" s="17" t="n">
        <v>1383.19</v>
      </c>
      <c r="T87" s="17" t="n">
        <v>155.76</v>
      </c>
      <c r="U87" s="18" t="n">
        <v>2.1667</v>
      </c>
      <c r="V87" s="18" t="n">
        <v>1</v>
      </c>
      <c r="W87" s="18" t="n">
        <v>21.1401</v>
      </c>
      <c r="X87" s="19">
        <f>IF($A87="","",ROUND(INDEX(CCNL!$F$5:$F$12,MATCH(D87,CCNL!$A$5:$A$12,0))*F87,2))</f>
        <v/>
      </c>
      <c r="Y87" s="4">
        <f>IF($A87="","",(YEAR(Parametri!$C$5)*12+MONTH(Parametri!$C$5))-(YEAR(E87)*12+MONTH(E87)))</f>
        <v/>
      </c>
      <c r="Z87" s="4">
        <f>IF($A87="","",MIN(Parametri!$C$13,MAX(0,INT((Y87-1)/36))))</f>
        <v/>
      </c>
      <c r="AA87" s="19">
        <f>IF($A87="","",ROUND(INDEX(CCNL!$I$5:$I$12,MATCH(D87,CCNL!$A$5:$A$12,0))*Z87*F87,2))</f>
        <v/>
      </c>
      <c r="AB87" s="19">
        <f>IF($A87="","",ROUND(ROUND(N87,0)*Parametri!$C$6,2))</f>
        <v/>
      </c>
      <c r="AC87" s="19">
        <f>IF($A87="","",ROUND((I87+K87+L87)*Parametri!$C$8/Parametri!$C$7/12,2))</f>
        <v/>
      </c>
      <c r="AD87" s="20">
        <f>IF($A87="","",IFERROR(INDEX('Mese precedente'!$D$5:$D$254,MATCH(A87,'Mese precedente'!$A$5:$A$254,0)),0))</f>
        <v/>
      </c>
      <c r="AE87" s="21">
        <f>IF($A87="","",ROUND(AD87+ROUND(Parametri!$C$9/12,4)-V87,4))</f>
        <v/>
      </c>
      <c r="AF87" s="19">
        <f>IF($A87="","",ROUND(I87+K87+L87+M87,2))</f>
        <v/>
      </c>
      <c r="AG87" s="19">
        <f>IF($A87="","",ROUND(N87-O87-Q87-R87,2))</f>
        <v/>
      </c>
      <c r="AH87" s="22">
        <f>IF($A87="","",IFERROR(INDEX('Mese precedente'!$C$5:$C$254,MATCH(A87,'Mese precedente'!$A$5:$A$254,0)),""))</f>
        <v/>
      </c>
      <c r="AI87" s="23">
        <f>IF($A87="","",IF(AH87="","",S87/AH87-1))</f>
        <v/>
      </c>
      <c r="AJ87" s="4">
        <f>IF($A87="","",CHAR(65+MOD(SUMPRODUCT(SUMIF('Codice fiscale'!$A$5:$A$40,MID(C87,{1,3,5,7,9,11,13,15},1),'Codice fiscale'!$B$5:$B$40))+SUMPRODUCT(SUMIF('Codice fiscale'!$A$5:$A$40,MID(C87,{2,4,6,8,10,12,14},1),'Codice fiscale'!$C$5:$C$40)),26)))</f>
        <v/>
      </c>
      <c r="AK87" s="4">
        <f>IF($A87="","",IF(ABS(I87-X87)&gt;Parametri!$C$11,"ERRORE","OK"))</f>
        <v/>
      </c>
      <c r="AL87" s="4">
        <f>IF($A87="","",IF(ABS(K87-AA87)&gt;Parametri!$C$11,"ERRORE","OK"))</f>
        <v/>
      </c>
      <c r="AM87" s="4">
        <f>IF($A87="","",IF(ABS(O87-AB87)&gt;Parametri!$C$11,"ERRORE","OK"))</f>
        <v/>
      </c>
      <c r="AN87" s="4">
        <f>IF($A87="","",IF(ABS(T87-AC87)&gt;Parametri!$C$11,"ERRORE","OK"))</f>
        <v/>
      </c>
      <c r="AO87" s="4">
        <f>IF($A87="","",IF(ABS(W87-AE87)&gt;Parametri!$C$12,"ERRORE","OK"))</f>
        <v/>
      </c>
      <c r="AP87" s="4">
        <f>IF($A87="","",IF(OR(ABS(N87-AF87)&gt;Parametri!$C$11,ABS(S87-AG87)&gt;Parametri!$C$11),"ERRORE","OK"))</f>
        <v/>
      </c>
      <c r="AQ87" s="4">
        <f>IF($A87="","",IF(AI87="","OK",IF(AND(ABS(AI87)&gt;Parametri!$C$10,G87=""),"ERRORE","OK")))</f>
        <v/>
      </c>
      <c r="AR87" s="4">
        <f>IF($A87="","",IF(AND(LEN(C87)=16,RIGHT(C87,1)=AJ87),"OK","ERRORE"))</f>
        <v/>
      </c>
      <c r="AS87" s="4">
        <f>IF($A87="","",IF(ISNA(MATCH(A87,'Mese precedente'!$A$5:$A$254,0)),"OK",IF(AND(G87="",OR(INDEX('Mese precedente'!$E$5:$E$254,MATCH(A87,'Mese precedente'!$A$5:$A$254,0))&amp;""&lt;&gt;D87&amp;"",ABS(INDEX('Mese precedente'!$F$5:$F$254,MATCH(A87,'Mese precedente'!$A$5:$A$254,0))-F87)&gt;Parametri!$C$11,ABS(INDEX('Mese precedente'!$G$5:$G$254,MATCH(A87,'Mese precedente'!$A$5:$A$254,0))-L87)&gt;Parametri!$C$11,INDEX('Mese precedente'!$H$5:$H$254,MATCH(A87,'Mese precedente'!$A$5:$A$254,0))&lt;&gt;E87)),"ERRORE","OK")))</f>
        <v/>
      </c>
      <c r="AT87" s="12">
        <f>IF($A87="","",COUNTIF(AK87:AS87,"ERRORE")+COUNTIF(AY87,"ERRORE"))</f>
        <v/>
      </c>
      <c r="AU87" s="15" t="n">
        <v>9</v>
      </c>
      <c r="AV87" s="15" t="n">
        <v>3</v>
      </c>
      <c r="AW87" s="4">
        <f>IF($A87="","",IF(E87&lt;=DATE(YEAR(Parametri!$C$5),1,1),MONTH(Parametri!$C$5),(YEAR(Parametri!$C$5)*12+MONTH(Parametri!$C$5))-(YEAR(E87)*12+MONTH(E87))+IF(DAY(EOMONTH(E87,0))-DAY(E87)+1&gt;=Parametri!$C$14,1,0)))</f>
        <v/>
      </c>
      <c r="AX87" s="4">
        <f>IF($A87="","",IF(E87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87)*12+MONTH(E87))+IF(DAY(EOMONTH(E87,0))-DAY(E87)+1&gt;=Parametri!$C$14,1,0)))</f>
        <v/>
      </c>
      <c r="AY87" s="4">
        <f>IF($A87="","",IF(AND(AU87="",AV87=""),"OK",IF(OR(AU87&lt;&gt;AW87,AV87&lt;&gt;AX87),"ERRORE","OK")))</f>
        <v/>
      </c>
    </row>
    <row r="88">
      <c r="A88" s="15" t="inlineStr">
        <is>
          <t>B084</t>
        </is>
      </c>
      <c r="B88" s="15" t="inlineStr">
        <is>
          <t>B</t>
        </is>
      </c>
      <c r="C88" s="15" t="inlineStr">
        <is>
          <t>BLMNBR84A25Z111U</t>
        </is>
      </c>
      <c r="D88" s="15" t="inlineStr">
        <is>
          <t>4</t>
        </is>
      </c>
      <c r="E88" s="16" t="n">
        <v>41844</v>
      </c>
      <c r="F88" s="17" t="n">
        <v>1</v>
      </c>
      <c r="G88" s="15" t="inlineStr"/>
      <c r="H88" s="15" t="b">
        <v>0</v>
      </c>
      <c r="I88" s="17" t="n">
        <v>1781.68</v>
      </c>
      <c r="J88" s="15" t="n">
        <v>4</v>
      </c>
      <c r="K88" s="17" t="n">
        <v>82.64</v>
      </c>
      <c r="L88" s="17" t="n">
        <v>200</v>
      </c>
      <c r="M88" s="17" t="n">
        <v>0</v>
      </c>
      <c r="N88" s="17" t="n">
        <v>2064.32</v>
      </c>
      <c r="O88" s="17" t="n">
        <v>189.68</v>
      </c>
      <c r="P88" s="17" t="n">
        <v>1874.64</v>
      </c>
      <c r="Q88" s="17" t="n">
        <v>293.24</v>
      </c>
      <c r="R88" s="17" t="n">
        <v>28.12</v>
      </c>
      <c r="S88" s="17" t="n">
        <v>1553.28</v>
      </c>
      <c r="T88" s="17" t="n">
        <v>178.4</v>
      </c>
      <c r="U88" s="18" t="n">
        <v>2.1667</v>
      </c>
      <c r="V88" s="18" t="n">
        <v>0</v>
      </c>
      <c r="W88" s="18" t="n">
        <v>15.8011</v>
      </c>
      <c r="X88" s="19">
        <f>IF($A88="","",ROUND(INDEX(CCNL!$F$5:$F$12,MATCH(D88,CCNL!$A$5:$A$12,0))*F88,2))</f>
        <v/>
      </c>
      <c r="Y88" s="4">
        <f>IF($A88="","",(YEAR(Parametri!$C$5)*12+MONTH(Parametri!$C$5))-(YEAR(E88)*12+MONTH(E88)))</f>
        <v/>
      </c>
      <c r="Z88" s="4">
        <f>IF($A88="","",MIN(Parametri!$C$13,MAX(0,INT((Y88-1)/36))))</f>
        <v/>
      </c>
      <c r="AA88" s="19">
        <f>IF($A88="","",ROUND(INDEX(CCNL!$I$5:$I$12,MATCH(D88,CCNL!$A$5:$A$12,0))*Z88*F88,2))</f>
        <v/>
      </c>
      <c r="AB88" s="19">
        <f>IF($A88="","",ROUND(ROUND(N88,0)*Parametri!$C$6,2))</f>
        <v/>
      </c>
      <c r="AC88" s="19">
        <f>IF($A88="","",ROUND((I88+K88+L88)*Parametri!$C$8/Parametri!$C$7/12,2))</f>
        <v/>
      </c>
      <c r="AD88" s="20">
        <f>IF($A88="","",IFERROR(INDEX('Mese precedente'!$D$5:$D$254,MATCH(A88,'Mese precedente'!$A$5:$A$254,0)),0))</f>
        <v/>
      </c>
      <c r="AE88" s="21">
        <f>IF($A88="","",ROUND(AD88+ROUND(Parametri!$C$9/12,4)-V88,4))</f>
        <v/>
      </c>
      <c r="AF88" s="19">
        <f>IF($A88="","",ROUND(I88+K88+L88+M88,2))</f>
        <v/>
      </c>
      <c r="AG88" s="19">
        <f>IF($A88="","",ROUND(N88-O88-Q88-R88,2))</f>
        <v/>
      </c>
      <c r="AH88" s="22">
        <f>IF($A88="","",IFERROR(INDEX('Mese precedente'!$C$5:$C$254,MATCH(A88,'Mese precedente'!$A$5:$A$254,0)),""))</f>
        <v/>
      </c>
      <c r="AI88" s="23">
        <f>IF($A88="","",IF(AH88="","",S88/AH88-1))</f>
        <v/>
      </c>
      <c r="AJ88" s="4">
        <f>IF($A88="","",CHAR(65+MOD(SUMPRODUCT(SUMIF('Codice fiscale'!$A$5:$A$40,MID(C88,{1,3,5,7,9,11,13,15},1),'Codice fiscale'!$B$5:$B$40))+SUMPRODUCT(SUMIF('Codice fiscale'!$A$5:$A$40,MID(C88,{2,4,6,8,10,12,14},1),'Codice fiscale'!$C$5:$C$40)),26)))</f>
        <v/>
      </c>
      <c r="AK88" s="4">
        <f>IF($A88="","",IF(ABS(I88-X88)&gt;Parametri!$C$11,"ERRORE","OK"))</f>
        <v/>
      </c>
      <c r="AL88" s="4">
        <f>IF($A88="","",IF(ABS(K88-AA88)&gt;Parametri!$C$11,"ERRORE","OK"))</f>
        <v/>
      </c>
      <c r="AM88" s="4">
        <f>IF($A88="","",IF(ABS(O88-AB88)&gt;Parametri!$C$11,"ERRORE","OK"))</f>
        <v/>
      </c>
      <c r="AN88" s="4">
        <f>IF($A88="","",IF(ABS(T88-AC88)&gt;Parametri!$C$11,"ERRORE","OK"))</f>
        <v/>
      </c>
      <c r="AO88" s="4">
        <f>IF($A88="","",IF(ABS(W88-AE88)&gt;Parametri!$C$12,"ERRORE","OK"))</f>
        <v/>
      </c>
      <c r="AP88" s="4">
        <f>IF($A88="","",IF(OR(ABS(N88-AF88)&gt;Parametri!$C$11,ABS(S88-AG88)&gt;Parametri!$C$11),"ERRORE","OK"))</f>
        <v/>
      </c>
      <c r="AQ88" s="4">
        <f>IF($A88="","",IF(AI88="","OK",IF(AND(ABS(AI88)&gt;Parametri!$C$10,G88=""),"ERRORE","OK")))</f>
        <v/>
      </c>
      <c r="AR88" s="4">
        <f>IF($A88="","",IF(AND(LEN(C88)=16,RIGHT(C88,1)=AJ88),"OK","ERRORE"))</f>
        <v/>
      </c>
      <c r="AS88" s="4">
        <f>IF($A88="","",IF(ISNA(MATCH(A88,'Mese precedente'!$A$5:$A$254,0)),"OK",IF(AND(G88="",OR(INDEX('Mese precedente'!$E$5:$E$254,MATCH(A88,'Mese precedente'!$A$5:$A$254,0))&amp;""&lt;&gt;D88&amp;"",ABS(INDEX('Mese precedente'!$F$5:$F$254,MATCH(A88,'Mese precedente'!$A$5:$A$254,0))-F88)&gt;Parametri!$C$11,ABS(INDEX('Mese precedente'!$G$5:$G$254,MATCH(A88,'Mese precedente'!$A$5:$A$254,0))-L88)&gt;Parametri!$C$11,INDEX('Mese precedente'!$H$5:$H$254,MATCH(A88,'Mese precedente'!$A$5:$A$254,0))&lt;&gt;E88)),"ERRORE","OK")))</f>
        <v/>
      </c>
      <c r="AT88" s="12">
        <f>IF($A88="","",COUNTIF(AK88:AS88,"ERRORE")+COUNTIF(AY88,"ERRORE"))</f>
        <v/>
      </c>
      <c r="AU88" s="15" t="n">
        <v>9</v>
      </c>
      <c r="AV88" s="15" t="n">
        <v>3</v>
      </c>
      <c r="AW88" s="4">
        <f>IF($A88="","",IF(E88&lt;=DATE(YEAR(Parametri!$C$5),1,1),MONTH(Parametri!$C$5),(YEAR(Parametri!$C$5)*12+MONTH(Parametri!$C$5))-(YEAR(E88)*12+MONTH(E88))+IF(DAY(EOMONTH(E88,0))-DAY(E88)+1&gt;=Parametri!$C$14,1,0)))</f>
        <v/>
      </c>
      <c r="AX88" s="4">
        <f>IF($A88="","",IF(E88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88)*12+MONTH(E88))+IF(DAY(EOMONTH(E88,0))-DAY(E88)+1&gt;=Parametri!$C$14,1,0)))</f>
        <v/>
      </c>
      <c r="AY88" s="4">
        <f>IF($A88="","",IF(AND(AU88="",AV88=""),"OK",IF(OR(AU88&lt;&gt;AW88,AV88&lt;&gt;AX88),"ERRORE","OK")))</f>
        <v/>
      </c>
    </row>
    <row r="89">
      <c r="A89" s="15" t="inlineStr">
        <is>
          <t>B085</t>
        </is>
      </c>
      <c r="B89" s="15" t="inlineStr">
        <is>
          <t>B</t>
        </is>
      </c>
      <c r="C89" s="15" t="inlineStr">
        <is>
          <t>BFFBCF96A44Z190B</t>
        </is>
      </c>
      <c r="D89" s="15" t="inlineStr">
        <is>
          <t>4</t>
        </is>
      </c>
      <c r="E89" s="16" t="n">
        <v>44021</v>
      </c>
      <c r="F89" s="17" t="n">
        <v>0.5</v>
      </c>
      <c r="G89" s="15" t="inlineStr"/>
      <c r="H89" s="15" t="b">
        <v>1</v>
      </c>
      <c r="I89" s="17" t="n">
        <v>890.84</v>
      </c>
      <c r="J89" s="15" t="n">
        <v>2</v>
      </c>
      <c r="K89" s="17" t="n">
        <v>20.66</v>
      </c>
      <c r="L89" s="17" t="n">
        <v>40</v>
      </c>
      <c r="M89" s="17" t="n">
        <v>0</v>
      </c>
      <c r="N89" s="17" t="n">
        <v>951.5</v>
      </c>
      <c r="O89" s="17" t="n">
        <v>87.48999999999999</v>
      </c>
      <c r="P89" s="17" t="n">
        <v>864.01</v>
      </c>
      <c r="Q89" s="17" t="n">
        <v>35.81</v>
      </c>
      <c r="R89" s="17" t="n">
        <v>12.96</v>
      </c>
      <c r="S89" s="17" t="n">
        <v>815.24</v>
      </c>
      <c r="T89" s="17" t="n">
        <v>82.23</v>
      </c>
      <c r="U89" s="18" t="n">
        <v>2.1667</v>
      </c>
      <c r="V89" s="18" t="n">
        <v>0</v>
      </c>
      <c r="W89" s="18" t="n">
        <v>12.8227</v>
      </c>
      <c r="X89" s="19">
        <f>IF($A89="","",ROUND(INDEX(CCNL!$F$5:$F$12,MATCH(D89,CCNL!$A$5:$A$12,0))*F89,2))</f>
        <v/>
      </c>
      <c r="Y89" s="4">
        <f>IF($A89="","",(YEAR(Parametri!$C$5)*12+MONTH(Parametri!$C$5))-(YEAR(E89)*12+MONTH(E89)))</f>
        <v/>
      </c>
      <c r="Z89" s="4">
        <f>IF($A89="","",MIN(Parametri!$C$13,MAX(0,INT((Y89-1)/36))))</f>
        <v/>
      </c>
      <c r="AA89" s="19">
        <f>IF($A89="","",ROUND(INDEX(CCNL!$I$5:$I$12,MATCH(D89,CCNL!$A$5:$A$12,0))*Z89*F89,2))</f>
        <v/>
      </c>
      <c r="AB89" s="19">
        <f>IF($A89="","",ROUND(ROUND(N89,0)*Parametri!$C$6,2))</f>
        <v/>
      </c>
      <c r="AC89" s="19">
        <f>IF($A89="","",ROUND((I89+K89+L89)*Parametri!$C$8/Parametri!$C$7/12,2))</f>
        <v/>
      </c>
      <c r="AD89" s="20">
        <f>IF($A89="","",IFERROR(INDEX('Mese precedente'!$D$5:$D$254,MATCH(A89,'Mese precedente'!$A$5:$A$254,0)),0))</f>
        <v/>
      </c>
      <c r="AE89" s="21">
        <f>IF($A89="","",ROUND(AD89+ROUND(Parametri!$C$9/12,4)-V89,4))</f>
        <v/>
      </c>
      <c r="AF89" s="19">
        <f>IF($A89="","",ROUND(I89+K89+L89+M89,2))</f>
        <v/>
      </c>
      <c r="AG89" s="19">
        <f>IF($A89="","",ROUND(N89-O89-Q89-R89,2))</f>
        <v/>
      </c>
      <c r="AH89" s="22">
        <f>IF($A89="","",IFERROR(INDEX('Mese precedente'!$C$5:$C$254,MATCH(A89,'Mese precedente'!$A$5:$A$254,0)),""))</f>
        <v/>
      </c>
      <c r="AI89" s="23">
        <f>IF($A89="","",IF(AH89="","",S89/AH89-1))</f>
        <v/>
      </c>
      <c r="AJ89" s="4">
        <f>IF($A89="","",CHAR(65+MOD(SUMPRODUCT(SUMIF('Codice fiscale'!$A$5:$A$40,MID(C89,{1,3,5,7,9,11,13,15},1),'Codice fiscale'!$B$5:$B$40))+SUMPRODUCT(SUMIF('Codice fiscale'!$A$5:$A$40,MID(C89,{2,4,6,8,10,12,14},1),'Codice fiscale'!$C$5:$C$40)),26)))</f>
        <v/>
      </c>
      <c r="AK89" s="4">
        <f>IF($A89="","",IF(ABS(I89-X89)&gt;Parametri!$C$11,"ERRORE","OK"))</f>
        <v/>
      </c>
      <c r="AL89" s="4">
        <f>IF($A89="","",IF(ABS(K89-AA89)&gt;Parametri!$C$11,"ERRORE","OK"))</f>
        <v/>
      </c>
      <c r="AM89" s="4">
        <f>IF($A89="","",IF(ABS(O89-AB89)&gt;Parametri!$C$11,"ERRORE","OK"))</f>
        <v/>
      </c>
      <c r="AN89" s="4">
        <f>IF($A89="","",IF(ABS(T89-AC89)&gt;Parametri!$C$11,"ERRORE","OK"))</f>
        <v/>
      </c>
      <c r="AO89" s="4">
        <f>IF($A89="","",IF(ABS(W89-AE89)&gt;Parametri!$C$12,"ERRORE","OK"))</f>
        <v/>
      </c>
      <c r="AP89" s="4">
        <f>IF($A89="","",IF(OR(ABS(N89-AF89)&gt;Parametri!$C$11,ABS(S89-AG89)&gt;Parametri!$C$11),"ERRORE","OK"))</f>
        <v/>
      </c>
      <c r="AQ89" s="4">
        <f>IF($A89="","",IF(AI89="","OK",IF(AND(ABS(AI89)&gt;Parametri!$C$10,G89=""),"ERRORE","OK")))</f>
        <v/>
      </c>
      <c r="AR89" s="4">
        <f>IF($A89="","",IF(AND(LEN(C89)=16,RIGHT(C89,1)=AJ89),"OK","ERRORE"))</f>
        <v/>
      </c>
      <c r="AS89" s="4">
        <f>IF($A89="","",IF(ISNA(MATCH(A89,'Mese precedente'!$A$5:$A$254,0)),"OK",IF(AND(G89="",OR(INDEX('Mese precedente'!$E$5:$E$254,MATCH(A89,'Mese precedente'!$A$5:$A$254,0))&amp;""&lt;&gt;D89&amp;"",ABS(INDEX('Mese precedente'!$F$5:$F$254,MATCH(A89,'Mese precedente'!$A$5:$A$254,0))-F89)&gt;Parametri!$C$11,ABS(INDEX('Mese precedente'!$G$5:$G$254,MATCH(A89,'Mese precedente'!$A$5:$A$254,0))-L89)&gt;Parametri!$C$11,INDEX('Mese precedente'!$H$5:$H$254,MATCH(A89,'Mese precedente'!$A$5:$A$254,0))&lt;&gt;E89)),"ERRORE","OK")))</f>
        <v/>
      </c>
      <c r="AT89" s="12">
        <f>IF($A89="","",COUNTIF(AK89:AS89,"ERRORE")+COUNTIF(AY89,"ERRORE"))</f>
        <v/>
      </c>
      <c r="AU89" s="15" t="n">
        <v>9</v>
      </c>
      <c r="AV89" s="15" t="n">
        <v>3</v>
      </c>
      <c r="AW89" s="4">
        <f>IF($A89="","",IF(E89&lt;=DATE(YEAR(Parametri!$C$5),1,1),MONTH(Parametri!$C$5),(YEAR(Parametri!$C$5)*12+MONTH(Parametri!$C$5))-(YEAR(E89)*12+MONTH(E89))+IF(DAY(EOMONTH(E89,0))-DAY(E89)+1&gt;=Parametri!$C$14,1,0)))</f>
        <v/>
      </c>
      <c r="AX89" s="4">
        <f>IF($A89="","",IF(E89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89)*12+MONTH(E89))+IF(DAY(EOMONTH(E89,0))-DAY(E89)+1&gt;=Parametri!$C$14,1,0)))</f>
        <v/>
      </c>
      <c r="AY89" s="4">
        <f>IF($A89="","",IF(AND(AU89="",AV89=""),"OK",IF(OR(AU89&lt;&gt;AW89,AV89&lt;&gt;AX89),"ERRORE","OK")))</f>
        <v/>
      </c>
    </row>
    <row r="90">
      <c r="A90" s="15" t="inlineStr">
        <is>
          <t>B086</t>
        </is>
      </c>
      <c r="B90" s="15" t="inlineStr">
        <is>
          <t>B</t>
        </is>
      </c>
      <c r="C90" s="15" t="inlineStr">
        <is>
          <t>GDCZMF01P55Z159P</t>
        </is>
      </c>
      <c r="D90" s="15" t="inlineStr">
        <is>
          <t>4</t>
        </is>
      </c>
      <c r="E90" s="16" t="n">
        <v>44155</v>
      </c>
      <c r="F90" s="17" t="n">
        <v>1</v>
      </c>
      <c r="G90" s="15" t="inlineStr"/>
      <c r="H90" s="15" t="b">
        <v>1</v>
      </c>
      <c r="I90" s="17" t="n">
        <v>1781.68</v>
      </c>
      <c r="J90" s="15" t="n">
        <v>1</v>
      </c>
      <c r="K90" s="17" t="n">
        <v>20.66</v>
      </c>
      <c r="L90" s="17" t="n">
        <v>0</v>
      </c>
      <c r="M90" s="17" t="n">
        <v>0</v>
      </c>
      <c r="N90" s="17" t="n">
        <v>1802.34</v>
      </c>
      <c r="O90" s="17" t="n">
        <v>165.6</v>
      </c>
      <c r="P90" s="17" t="n">
        <v>1636.74</v>
      </c>
      <c r="Q90" s="17" t="n">
        <v>229</v>
      </c>
      <c r="R90" s="17" t="n">
        <v>24.55</v>
      </c>
      <c r="S90" s="17" t="n">
        <v>1383.19</v>
      </c>
      <c r="T90" s="17" t="n">
        <v>155.76</v>
      </c>
      <c r="U90" s="18" t="n">
        <v>2.1667</v>
      </c>
      <c r="V90" s="18" t="n">
        <v>0</v>
      </c>
      <c r="W90" s="18" t="n">
        <v>14.0232</v>
      </c>
      <c r="X90" s="19">
        <f>IF($A90="","",ROUND(INDEX(CCNL!$F$5:$F$12,MATCH(D90,CCNL!$A$5:$A$12,0))*F90,2))</f>
        <v/>
      </c>
      <c r="Y90" s="4">
        <f>IF($A90="","",(YEAR(Parametri!$C$5)*12+MONTH(Parametri!$C$5))-(YEAR(E90)*12+MONTH(E90)))</f>
        <v/>
      </c>
      <c r="Z90" s="4">
        <f>IF($A90="","",MIN(Parametri!$C$13,MAX(0,INT((Y90-1)/36))))</f>
        <v/>
      </c>
      <c r="AA90" s="19">
        <f>IF($A90="","",ROUND(INDEX(CCNL!$I$5:$I$12,MATCH(D90,CCNL!$A$5:$A$12,0))*Z90*F90,2))</f>
        <v/>
      </c>
      <c r="AB90" s="19">
        <f>IF($A90="","",ROUND(ROUND(N90,0)*Parametri!$C$6,2))</f>
        <v/>
      </c>
      <c r="AC90" s="19">
        <f>IF($A90="","",ROUND((I90+K90+L90)*Parametri!$C$8/Parametri!$C$7/12,2))</f>
        <v/>
      </c>
      <c r="AD90" s="20">
        <f>IF($A90="","",IFERROR(INDEX('Mese precedente'!$D$5:$D$254,MATCH(A90,'Mese precedente'!$A$5:$A$254,0)),0))</f>
        <v/>
      </c>
      <c r="AE90" s="21">
        <f>IF($A90="","",ROUND(AD90+ROUND(Parametri!$C$9/12,4)-V90,4))</f>
        <v/>
      </c>
      <c r="AF90" s="19">
        <f>IF($A90="","",ROUND(I90+K90+L90+M90,2))</f>
        <v/>
      </c>
      <c r="AG90" s="19">
        <f>IF($A90="","",ROUND(N90-O90-Q90-R90,2))</f>
        <v/>
      </c>
      <c r="AH90" s="22">
        <f>IF($A90="","",IFERROR(INDEX('Mese precedente'!$C$5:$C$254,MATCH(A90,'Mese precedente'!$A$5:$A$254,0)),""))</f>
        <v/>
      </c>
      <c r="AI90" s="23">
        <f>IF($A90="","",IF(AH90="","",S90/AH90-1))</f>
        <v/>
      </c>
      <c r="AJ90" s="4">
        <f>IF($A90="","",CHAR(65+MOD(SUMPRODUCT(SUMIF('Codice fiscale'!$A$5:$A$40,MID(C90,{1,3,5,7,9,11,13,15},1),'Codice fiscale'!$B$5:$B$40))+SUMPRODUCT(SUMIF('Codice fiscale'!$A$5:$A$40,MID(C90,{2,4,6,8,10,12,14},1),'Codice fiscale'!$C$5:$C$40)),26)))</f>
        <v/>
      </c>
      <c r="AK90" s="4">
        <f>IF($A90="","",IF(ABS(I90-X90)&gt;Parametri!$C$11,"ERRORE","OK"))</f>
        <v/>
      </c>
      <c r="AL90" s="4">
        <f>IF($A90="","",IF(ABS(K90-AA90)&gt;Parametri!$C$11,"ERRORE","OK"))</f>
        <v/>
      </c>
      <c r="AM90" s="4">
        <f>IF($A90="","",IF(ABS(O90-AB90)&gt;Parametri!$C$11,"ERRORE","OK"))</f>
        <v/>
      </c>
      <c r="AN90" s="4">
        <f>IF($A90="","",IF(ABS(T90-AC90)&gt;Parametri!$C$11,"ERRORE","OK"))</f>
        <v/>
      </c>
      <c r="AO90" s="4">
        <f>IF($A90="","",IF(ABS(W90-AE90)&gt;Parametri!$C$12,"ERRORE","OK"))</f>
        <v/>
      </c>
      <c r="AP90" s="4">
        <f>IF($A90="","",IF(OR(ABS(N90-AF90)&gt;Parametri!$C$11,ABS(S90-AG90)&gt;Parametri!$C$11),"ERRORE","OK"))</f>
        <v/>
      </c>
      <c r="AQ90" s="4">
        <f>IF($A90="","",IF(AI90="","OK",IF(AND(ABS(AI90)&gt;Parametri!$C$10,G90=""),"ERRORE","OK")))</f>
        <v/>
      </c>
      <c r="AR90" s="4">
        <f>IF($A90="","",IF(AND(LEN(C90)=16,RIGHT(C90,1)=AJ90),"OK","ERRORE"))</f>
        <v/>
      </c>
      <c r="AS90" s="4">
        <f>IF($A90="","",IF(ISNA(MATCH(A90,'Mese precedente'!$A$5:$A$254,0)),"OK",IF(AND(G90="",OR(INDEX('Mese precedente'!$E$5:$E$254,MATCH(A90,'Mese precedente'!$A$5:$A$254,0))&amp;""&lt;&gt;D90&amp;"",ABS(INDEX('Mese precedente'!$F$5:$F$254,MATCH(A90,'Mese precedente'!$A$5:$A$254,0))-F90)&gt;Parametri!$C$11,ABS(INDEX('Mese precedente'!$G$5:$G$254,MATCH(A90,'Mese precedente'!$A$5:$A$254,0))-L90)&gt;Parametri!$C$11,INDEX('Mese precedente'!$H$5:$H$254,MATCH(A90,'Mese precedente'!$A$5:$A$254,0))&lt;&gt;E90)),"ERRORE","OK")))</f>
        <v/>
      </c>
      <c r="AT90" s="12">
        <f>IF($A90="","",COUNTIF(AK90:AS90,"ERRORE")+COUNTIF(AY90,"ERRORE"))</f>
        <v/>
      </c>
      <c r="AU90" s="15" t="n">
        <v>9</v>
      </c>
      <c r="AV90" s="15" t="n">
        <v>3</v>
      </c>
      <c r="AW90" s="4">
        <f>IF($A90="","",IF(E90&lt;=DATE(YEAR(Parametri!$C$5),1,1),MONTH(Parametri!$C$5),(YEAR(Parametri!$C$5)*12+MONTH(Parametri!$C$5))-(YEAR(E90)*12+MONTH(E90))+IF(DAY(EOMONTH(E90,0))-DAY(E90)+1&gt;=Parametri!$C$14,1,0)))</f>
        <v/>
      </c>
      <c r="AX90" s="4">
        <f>IF($A90="","",IF(E90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90)*12+MONTH(E90))+IF(DAY(EOMONTH(E90,0))-DAY(E90)+1&gt;=Parametri!$C$14,1,0)))</f>
        <v/>
      </c>
      <c r="AY90" s="4">
        <f>IF($A90="","",IF(AND(AU90="",AV90=""),"OK",IF(OR(AU90&lt;&gt;AW90,AV90&lt;&gt;AX90),"ERRORE","OK")))</f>
        <v/>
      </c>
    </row>
    <row r="91">
      <c r="A91" s="15" t="inlineStr">
        <is>
          <t>B087</t>
        </is>
      </c>
      <c r="B91" s="15" t="inlineStr">
        <is>
          <t>B</t>
        </is>
      </c>
      <c r="C91" s="15" t="inlineStr">
        <is>
          <t>VVZGML68B59Z385J</t>
        </is>
      </c>
      <c r="D91" s="15" t="inlineStr">
        <is>
          <t>4</t>
        </is>
      </c>
      <c r="E91" s="16" t="n">
        <v>43470</v>
      </c>
      <c r="F91" s="17" t="n">
        <v>0.75</v>
      </c>
      <c r="G91" s="15" t="inlineStr"/>
      <c r="H91" s="15" t="b">
        <v>1</v>
      </c>
      <c r="I91" s="17" t="n">
        <v>1336.26</v>
      </c>
      <c r="J91" s="15" t="n">
        <v>2</v>
      </c>
      <c r="K91" s="17" t="n">
        <v>30.99</v>
      </c>
      <c r="L91" s="17" t="n">
        <v>0</v>
      </c>
      <c r="M91" s="17" t="n">
        <v>0</v>
      </c>
      <c r="N91" s="17" t="n">
        <v>1367.25</v>
      </c>
      <c r="O91" s="17" t="n">
        <v>129.73</v>
      </c>
      <c r="P91" s="17" t="n">
        <v>1237.52</v>
      </c>
      <c r="Q91" s="17" t="n">
        <v>121.71</v>
      </c>
      <c r="R91" s="17" t="n">
        <v>18.56</v>
      </c>
      <c r="S91" s="17" t="n">
        <v>1097.25</v>
      </c>
      <c r="T91" s="17" t="n">
        <v>118.16</v>
      </c>
      <c r="U91" s="18" t="n">
        <v>2.1667</v>
      </c>
      <c r="V91" s="18" t="n">
        <v>0</v>
      </c>
      <c r="W91" s="18" t="n">
        <v>20.1701</v>
      </c>
      <c r="X91" s="19">
        <f>IF($A91="","",ROUND(INDEX(CCNL!$F$5:$F$12,MATCH(D91,CCNL!$A$5:$A$12,0))*F91,2))</f>
        <v/>
      </c>
      <c r="Y91" s="4">
        <f>IF($A91="","",(YEAR(Parametri!$C$5)*12+MONTH(Parametri!$C$5))-(YEAR(E91)*12+MONTH(E91)))</f>
        <v/>
      </c>
      <c r="Z91" s="4">
        <f>IF($A91="","",MIN(Parametri!$C$13,MAX(0,INT((Y91-1)/36))))</f>
        <v/>
      </c>
      <c r="AA91" s="19">
        <f>IF($A91="","",ROUND(INDEX(CCNL!$I$5:$I$12,MATCH(D91,CCNL!$A$5:$A$12,0))*Z91*F91,2))</f>
        <v/>
      </c>
      <c r="AB91" s="19">
        <f>IF($A91="","",ROUND(ROUND(N91,0)*Parametri!$C$6,2))</f>
        <v/>
      </c>
      <c r="AC91" s="19">
        <f>IF($A91="","",ROUND((I91+K91+L91)*Parametri!$C$8/Parametri!$C$7/12,2))</f>
        <v/>
      </c>
      <c r="AD91" s="20">
        <f>IF($A91="","",IFERROR(INDEX('Mese precedente'!$D$5:$D$254,MATCH(A91,'Mese precedente'!$A$5:$A$254,0)),0))</f>
        <v/>
      </c>
      <c r="AE91" s="21">
        <f>IF($A91="","",ROUND(AD91+ROUND(Parametri!$C$9/12,4)-V91,4))</f>
        <v/>
      </c>
      <c r="AF91" s="19">
        <f>IF($A91="","",ROUND(I91+K91+L91+M91,2))</f>
        <v/>
      </c>
      <c r="AG91" s="19">
        <f>IF($A91="","",ROUND(N91-O91-Q91-R91,2))</f>
        <v/>
      </c>
      <c r="AH91" s="22">
        <f>IF($A91="","",IFERROR(INDEX('Mese precedente'!$C$5:$C$254,MATCH(A91,'Mese precedente'!$A$5:$A$254,0)),""))</f>
        <v/>
      </c>
      <c r="AI91" s="23">
        <f>IF($A91="","",IF(AH91="","",S91/AH91-1))</f>
        <v/>
      </c>
      <c r="AJ91" s="4">
        <f>IF($A91="","",CHAR(65+MOD(SUMPRODUCT(SUMIF('Codice fiscale'!$A$5:$A$40,MID(C91,{1,3,5,7,9,11,13,15},1),'Codice fiscale'!$B$5:$B$40))+SUMPRODUCT(SUMIF('Codice fiscale'!$A$5:$A$40,MID(C91,{2,4,6,8,10,12,14},1),'Codice fiscale'!$C$5:$C$40)),26)))</f>
        <v/>
      </c>
      <c r="AK91" s="4">
        <f>IF($A91="","",IF(ABS(I91-X91)&gt;Parametri!$C$11,"ERRORE","OK"))</f>
        <v/>
      </c>
      <c r="AL91" s="4">
        <f>IF($A91="","",IF(ABS(K91-AA91)&gt;Parametri!$C$11,"ERRORE","OK"))</f>
        <v/>
      </c>
      <c r="AM91" s="4">
        <f>IF($A91="","",IF(ABS(O91-AB91)&gt;Parametri!$C$11,"ERRORE","OK"))</f>
        <v/>
      </c>
      <c r="AN91" s="4">
        <f>IF($A91="","",IF(ABS(T91-AC91)&gt;Parametri!$C$11,"ERRORE","OK"))</f>
        <v/>
      </c>
      <c r="AO91" s="4">
        <f>IF($A91="","",IF(ABS(W91-AE91)&gt;Parametri!$C$12,"ERRORE","OK"))</f>
        <v/>
      </c>
      <c r="AP91" s="4">
        <f>IF($A91="","",IF(OR(ABS(N91-AF91)&gt;Parametri!$C$11,ABS(S91-AG91)&gt;Parametri!$C$11),"ERRORE","OK"))</f>
        <v/>
      </c>
      <c r="AQ91" s="4">
        <f>IF($A91="","",IF(AI91="","OK",IF(AND(ABS(AI91)&gt;Parametri!$C$10,G91=""),"ERRORE","OK")))</f>
        <v/>
      </c>
      <c r="AR91" s="4">
        <f>IF($A91="","",IF(AND(LEN(C91)=16,RIGHT(C91,1)=AJ91),"OK","ERRORE"))</f>
        <v/>
      </c>
      <c r="AS91" s="4">
        <f>IF($A91="","",IF(ISNA(MATCH(A91,'Mese precedente'!$A$5:$A$254,0)),"OK",IF(AND(G91="",OR(INDEX('Mese precedente'!$E$5:$E$254,MATCH(A91,'Mese precedente'!$A$5:$A$254,0))&amp;""&lt;&gt;D91&amp;"",ABS(INDEX('Mese precedente'!$F$5:$F$254,MATCH(A91,'Mese precedente'!$A$5:$A$254,0))-F91)&gt;Parametri!$C$11,ABS(INDEX('Mese precedente'!$G$5:$G$254,MATCH(A91,'Mese precedente'!$A$5:$A$254,0))-L91)&gt;Parametri!$C$11,INDEX('Mese precedente'!$H$5:$H$254,MATCH(A91,'Mese precedente'!$A$5:$A$254,0))&lt;&gt;E91)),"ERRORE","OK")))</f>
        <v/>
      </c>
      <c r="AT91" s="12">
        <f>IF($A91="","",COUNTIF(AK91:AS91,"ERRORE")+COUNTIF(AY91,"ERRORE"))</f>
        <v/>
      </c>
      <c r="AU91" s="15" t="n">
        <v>9</v>
      </c>
      <c r="AV91" s="15" t="n">
        <v>3</v>
      </c>
      <c r="AW91" s="4">
        <f>IF($A91="","",IF(E91&lt;=DATE(YEAR(Parametri!$C$5),1,1),MONTH(Parametri!$C$5),(YEAR(Parametri!$C$5)*12+MONTH(Parametri!$C$5))-(YEAR(E91)*12+MONTH(E91))+IF(DAY(EOMONTH(E91,0))-DAY(E91)+1&gt;=Parametri!$C$14,1,0)))</f>
        <v/>
      </c>
      <c r="AX91" s="4">
        <f>IF($A91="","",IF(E91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91)*12+MONTH(E91))+IF(DAY(EOMONTH(E91,0))-DAY(E91)+1&gt;=Parametri!$C$14,1,0)))</f>
        <v/>
      </c>
      <c r="AY91" s="4">
        <f>IF($A91="","",IF(AND(AU91="",AV91=""),"OK",IF(OR(AU91&lt;&gt;AW91,AV91&lt;&gt;AX91),"ERRORE","OK")))</f>
        <v/>
      </c>
    </row>
    <row r="92">
      <c r="A92" s="15" t="inlineStr">
        <is>
          <t>B088</t>
        </is>
      </c>
      <c r="B92" s="15" t="inlineStr">
        <is>
          <t>B</t>
        </is>
      </c>
      <c r="C92" s="15" t="inlineStr">
        <is>
          <t>RMTBCN74A14Z393D</t>
        </is>
      </c>
      <c r="D92" s="15" t="inlineStr">
        <is>
          <t>4</t>
        </is>
      </c>
      <c r="E92" s="16" t="n">
        <v>41707</v>
      </c>
      <c r="F92" s="17" t="n">
        <v>0.5</v>
      </c>
      <c r="G92" s="15" t="inlineStr"/>
      <c r="H92" s="15" t="b">
        <v>1</v>
      </c>
      <c r="I92" s="17" t="n">
        <v>890.84</v>
      </c>
      <c r="J92" s="15" t="n">
        <v>4</v>
      </c>
      <c r="K92" s="17" t="n">
        <v>41.32</v>
      </c>
      <c r="L92" s="17" t="n">
        <v>0</v>
      </c>
      <c r="M92" s="17" t="n">
        <v>0</v>
      </c>
      <c r="N92" s="17" t="n">
        <v>932.16</v>
      </c>
      <c r="O92" s="17" t="n">
        <v>85.65000000000001</v>
      </c>
      <c r="P92" s="17" t="n">
        <v>846.51</v>
      </c>
      <c r="Q92" s="17" t="n">
        <v>31.78</v>
      </c>
      <c r="R92" s="17" t="n">
        <v>12.7</v>
      </c>
      <c r="S92" s="17" t="n">
        <v>802.03</v>
      </c>
      <c r="T92" s="17" t="n">
        <v>80.56</v>
      </c>
      <c r="U92" s="18" t="n">
        <v>2.1667</v>
      </c>
      <c r="V92" s="18" t="n">
        <v>1</v>
      </c>
      <c r="W92" s="18" t="n">
        <v>12.2684</v>
      </c>
      <c r="X92" s="19">
        <f>IF($A92="","",ROUND(INDEX(CCNL!$F$5:$F$12,MATCH(D92,CCNL!$A$5:$A$12,0))*F92,2))</f>
        <v/>
      </c>
      <c r="Y92" s="4">
        <f>IF($A92="","",(YEAR(Parametri!$C$5)*12+MONTH(Parametri!$C$5))-(YEAR(E92)*12+MONTH(E92)))</f>
        <v/>
      </c>
      <c r="Z92" s="4">
        <f>IF($A92="","",MIN(Parametri!$C$13,MAX(0,INT((Y92-1)/36))))</f>
        <v/>
      </c>
      <c r="AA92" s="19">
        <f>IF($A92="","",ROUND(INDEX(CCNL!$I$5:$I$12,MATCH(D92,CCNL!$A$5:$A$12,0))*Z92*F92,2))</f>
        <v/>
      </c>
      <c r="AB92" s="19">
        <f>IF($A92="","",ROUND(ROUND(N92,0)*Parametri!$C$6,2))</f>
        <v/>
      </c>
      <c r="AC92" s="19">
        <f>IF($A92="","",ROUND((I92+K92+L92)*Parametri!$C$8/Parametri!$C$7/12,2))</f>
        <v/>
      </c>
      <c r="AD92" s="20">
        <f>IF($A92="","",IFERROR(INDEX('Mese precedente'!$D$5:$D$254,MATCH(A92,'Mese precedente'!$A$5:$A$254,0)),0))</f>
        <v/>
      </c>
      <c r="AE92" s="21">
        <f>IF($A92="","",ROUND(AD92+ROUND(Parametri!$C$9/12,4)-V92,4))</f>
        <v/>
      </c>
      <c r="AF92" s="19">
        <f>IF($A92="","",ROUND(I92+K92+L92+M92,2))</f>
        <v/>
      </c>
      <c r="AG92" s="19">
        <f>IF($A92="","",ROUND(N92-O92-Q92-R92,2))</f>
        <v/>
      </c>
      <c r="AH92" s="22">
        <f>IF($A92="","",IFERROR(INDEX('Mese precedente'!$C$5:$C$254,MATCH(A92,'Mese precedente'!$A$5:$A$254,0)),""))</f>
        <v/>
      </c>
      <c r="AI92" s="23">
        <f>IF($A92="","",IF(AH92="","",S92/AH92-1))</f>
        <v/>
      </c>
      <c r="AJ92" s="4">
        <f>IF($A92="","",CHAR(65+MOD(SUMPRODUCT(SUMIF('Codice fiscale'!$A$5:$A$40,MID(C92,{1,3,5,7,9,11,13,15},1),'Codice fiscale'!$B$5:$B$40))+SUMPRODUCT(SUMIF('Codice fiscale'!$A$5:$A$40,MID(C92,{2,4,6,8,10,12,14},1),'Codice fiscale'!$C$5:$C$40)),26)))</f>
        <v/>
      </c>
      <c r="AK92" s="4">
        <f>IF($A92="","",IF(ABS(I92-X92)&gt;Parametri!$C$11,"ERRORE","OK"))</f>
        <v/>
      </c>
      <c r="AL92" s="4">
        <f>IF($A92="","",IF(ABS(K92-AA92)&gt;Parametri!$C$11,"ERRORE","OK"))</f>
        <v/>
      </c>
      <c r="AM92" s="4">
        <f>IF($A92="","",IF(ABS(O92-AB92)&gt;Parametri!$C$11,"ERRORE","OK"))</f>
        <v/>
      </c>
      <c r="AN92" s="4">
        <f>IF($A92="","",IF(ABS(T92-AC92)&gt;Parametri!$C$11,"ERRORE","OK"))</f>
        <v/>
      </c>
      <c r="AO92" s="4">
        <f>IF($A92="","",IF(ABS(W92-AE92)&gt;Parametri!$C$12,"ERRORE","OK"))</f>
        <v/>
      </c>
      <c r="AP92" s="4">
        <f>IF($A92="","",IF(OR(ABS(N92-AF92)&gt;Parametri!$C$11,ABS(S92-AG92)&gt;Parametri!$C$11),"ERRORE","OK"))</f>
        <v/>
      </c>
      <c r="AQ92" s="4">
        <f>IF($A92="","",IF(AI92="","OK",IF(AND(ABS(AI92)&gt;Parametri!$C$10,G92=""),"ERRORE","OK")))</f>
        <v/>
      </c>
      <c r="AR92" s="4">
        <f>IF($A92="","",IF(AND(LEN(C92)=16,RIGHT(C92,1)=AJ92),"OK","ERRORE"))</f>
        <v/>
      </c>
      <c r="AS92" s="4">
        <f>IF($A92="","",IF(ISNA(MATCH(A92,'Mese precedente'!$A$5:$A$254,0)),"OK",IF(AND(G92="",OR(INDEX('Mese precedente'!$E$5:$E$254,MATCH(A92,'Mese precedente'!$A$5:$A$254,0))&amp;""&lt;&gt;D92&amp;"",ABS(INDEX('Mese precedente'!$F$5:$F$254,MATCH(A92,'Mese precedente'!$A$5:$A$254,0))-F92)&gt;Parametri!$C$11,ABS(INDEX('Mese precedente'!$G$5:$G$254,MATCH(A92,'Mese precedente'!$A$5:$A$254,0))-L92)&gt;Parametri!$C$11,INDEX('Mese precedente'!$H$5:$H$254,MATCH(A92,'Mese precedente'!$A$5:$A$254,0))&lt;&gt;E92)),"ERRORE","OK")))</f>
        <v/>
      </c>
      <c r="AT92" s="12">
        <f>IF($A92="","",COUNTIF(AK92:AS92,"ERRORE")+COUNTIF(AY92,"ERRORE"))</f>
        <v/>
      </c>
      <c r="AU92" s="15" t="n">
        <v>9</v>
      </c>
      <c r="AV92" s="15" t="n">
        <v>3</v>
      </c>
      <c r="AW92" s="4">
        <f>IF($A92="","",IF(E92&lt;=DATE(YEAR(Parametri!$C$5),1,1),MONTH(Parametri!$C$5),(YEAR(Parametri!$C$5)*12+MONTH(Parametri!$C$5))-(YEAR(E92)*12+MONTH(E92))+IF(DAY(EOMONTH(E92,0))-DAY(E92)+1&gt;=Parametri!$C$14,1,0)))</f>
        <v/>
      </c>
      <c r="AX92" s="4">
        <f>IF($A92="","",IF(E92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92)*12+MONTH(E92))+IF(DAY(EOMONTH(E92,0))-DAY(E92)+1&gt;=Parametri!$C$14,1,0)))</f>
        <v/>
      </c>
      <c r="AY92" s="4">
        <f>IF($A92="","",IF(AND(AU92="",AV92=""),"OK",IF(OR(AU92&lt;&gt;AW92,AV92&lt;&gt;AX92),"ERRORE","OK")))</f>
        <v/>
      </c>
    </row>
    <row r="93">
      <c r="A93" s="15" t="inlineStr">
        <is>
          <t>B089</t>
        </is>
      </c>
      <c r="B93" s="15" t="inlineStr">
        <is>
          <t>B</t>
        </is>
      </c>
      <c r="C93" s="15" t="inlineStr">
        <is>
          <t>FGTNPR02S45Z177R</t>
        </is>
      </c>
      <c r="D93" s="15" t="inlineStr">
        <is>
          <t>5</t>
        </is>
      </c>
      <c r="E93" s="16" t="n">
        <v>44341</v>
      </c>
      <c r="F93" s="17" t="n">
        <v>0.75</v>
      </c>
      <c r="G93" s="15" t="inlineStr"/>
      <c r="H93" s="15" t="b">
        <v>1</v>
      </c>
      <c r="I93" s="17" t="n">
        <v>1243.51</v>
      </c>
      <c r="J93" s="15" t="n">
        <v>1</v>
      </c>
      <c r="K93" s="17" t="n">
        <v>15.23</v>
      </c>
      <c r="L93" s="17" t="n">
        <v>112.5</v>
      </c>
      <c r="M93" s="17" t="n">
        <v>0</v>
      </c>
      <c r="N93" s="17" t="n">
        <v>1371.24</v>
      </c>
      <c r="O93" s="17" t="n">
        <v>125.99</v>
      </c>
      <c r="P93" s="17" t="n">
        <v>1245.25</v>
      </c>
      <c r="Q93" s="17" t="n">
        <v>123.49</v>
      </c>
      <c r="R93" s="17" t="n">
        <v>18.68</v>
      </c>
      <c r="S93" s="17" t="n">
        <v>1103.08</v>
      </c>
      <c r="T93" s="17" t="n">
        <v>118.5</v>
      </c>
      <c r="U93" s="18" t="n">
        <v>2.1667</v>
      </c>
      <c r="V93" s="18" t="n">
        <v>1</v>
      </c>
      <c r="W93" s="18" t="n">
        <v>20.576</v>
      </c>
      <c r="X93" s="19">
        <f>IF($A93="","",ROUND(INDEX(CCNL!$F$5:$F$12,MATCH(D93,CCNL!$A$5:$A$12,0))*F93,2))</f>
        <v/>
      </c>
      <c r="Y93" s="4">
        <f>IF($A93="","",(YEAR(Parametri!$C$5)*12+MONTH(Parametri!$C$5))-(YEAR(E93)*12+MONTH(E93)))</f>
        <v/>
      </c>
      <c r="Z93" s="4">
        <f>IF($A93="","",MIN(Parametri!$C$13,MAX(0,INT((Y93-1)/36))))</f>
        <v/>
      </c>
      <c r="AA93" s="19">
        <f>IF($A93="","",ROUND(INDEX(CCNL!$I$5:$I$12,MATCH(D93,CCNL!$A$5:$A$12,0))*Z93*F93,2))</f>
        <v/>
      </c>
      <c r="AB93" s="19">
        <f>IF($A93="","",ROUND(ROUND(N93,0)*Parametri!$C$6,2))</f>
        <v/>
      </c>
      <c r="AC93" s="19">
        <f>IF($A93="","",ROUND((I93+K93+L93)*Parametri!$C$8/Parametri!$C$7/12,2))</f>
        <v/>
      </c>
      <c r="AD93" s="20">
        <f>IF($A93="","",IFERROR(INDEX('Mese precedente'!$D$5:$D$254,MATCH(A93,'Mese precedente'!$A$5:$A$254,0)),0))</f>
        <v/>
      </c>
      <c r="AE93" s="21">
        <f>IF($A93="","",ROUND(AD93+ROUND(Parametri!$C$9/12,4)-V93,4))</f>
        <v/>
      </c>
      <c r="AF93" s="19">
        <f>IF($A93="","",ROUND(I93+K93+L93+M93,2))</f>
        <v/>
      </c>
      <c r="AG93" s="19">
        <f>IF($A93="","",ROUND(N93-O93-Q93-R93,2))</f>
        <v/>
      </c>
      <c r="AH93" s="22">
        <f>IF($A93="","",IFERROR(INDEX('Mese precedente'!$C$5:$C$254,MATCH(A93,'Mese precedente'!$A$5:$A$254,0)),""))</f>
        <v/>
      </c>
      <c r="AI93" s="23">
        <f>IF($A93="","",IF(AH93="","",S93/AH93-1))</f>
        <v/>
      </c>
      <c r="AJ93" s="4">
        <f>IF($A93="","",CHAR(65+MOD(SUMPRODUCT(SUMIF('Codice fiscale'!$A$5:$A$40,MID(C93,{1,3,5,7,9,11,13,15},1),'Codice fiscale'!$B$5:$B$40))+SUMPRODUCT(SUMIF('Codice fiscale'!$A$5:$A$40,MID(C93,{2,4,6,8,10,12,14},1),'Codice fiscale'!$C$5:$C$40)),26)))</f>
        <v/>
      </c>
      <c r="AK93" s="4">
        <f>IF($A93="","",IF(ABS(I93-X93)&gt;Parametri!$C$11,"ERRORE","OK"))</f>
        <v/>
      </c>
      <c r="AL93" s="4">
        <f>IF($A93="","",IF(ABS(K93-AA93)&gt;Parametri!$C$11,"ERRORE","OK"))</f>
        <v/>
      </c>
      <c r="AM93" s="4">
        <f>IF($A93="","",IF(ABS(O93-AB93)&gt;Parametri!$C$11,"ERRORE","OK"))</f>
        <v/>
      </c>
      <c r="AN93" s="4">
        <f>IF($A93="","",IF(ABS(T93-AC93)&gt;Parametri!$C$11,"ERRORE","OK"))</f>
        <v/>
      </c>
      <c r="AO93" s="4">
        <f>IF($A93="","",IF(ABS(W93-AE93)&gt;Parametri!$C$12,"ERRORE","OK"))</f>
        <v/>
      </c>
      <c r="AP93" s="4">
        <f>IF($A93="","",IF(OR(ABS(N93-AF93)&gt;Parametri!$C$11,ABS(S93-AG93)&gt;Parametri!$C$11),"ERRORE","OK"))</f>
        <v/>
      </c>
      <c r="AQ93" s="4">
        <f>IF($A93="","",IF(AI93="","OK",IF(AND(ABS(AI93)&gt;Parametri!$C$10,G93=""),"ERRORE","OK")))</f>
        <v/>
      </c>
      <c r="AR93" s="4">
        <f>IF($A93="","",IF(AND(LEN(C93)=16,RIGHT(C93,1)=AJ93),"OK","ERRORE"))</f>
        <v/>
      </c>
      <c r="AS93" s="4">
        <f>IF($A93="","",IF(ISNA(MATCH(A93,'Mese precedente'!$A$5:$A$254,0)),"OK",IF(AND(G93="",OR(INDEX('Mese precedente'!$E$5:$E$254,MATCH(A93,'Mese precedente'!$A$5:$A$254,0))&amp;""&lt;&gt;D93&amp;"",ABS(INDEX('Mese precedente'!$F$5:$F$254,MATCH(A93,'Mese precedente'!$A$5:$A$254,0))-F93)&gt;Parametri!$C$11,ABS(INDEX('Mese precedente'!$G$5:$G$254,MATCH(A93,'Mese precedente'!$A$5:$A$254,0))-L93)&gt;Parametri!$C$11,INDEX('Mese precedente'!$H$5:$H$254,MATCH(A93,'Mese precedente'!$A$5:$A$254,0))&lt;&gt;E93)),"ERRORE","OK")))</f>
        <v/>
      </c>
      <c r="AT93" s="12">
        <f>IF($A93="","",COUNTIF(AK93:AS93,"ERRORE")+COUNTIF(AY93,"ERRORE"))</f>
        <v/>
      </c>
      <c r="AU93" s="15" t="n">
        <v>9</v>
      </c>
      <c r="AV93" s="15" t="n">
        <v>3</v>
      </c>
      <c r="AW93" s="4">
        <f>IF($A93="","",IF(E93&lt;=DATE(YEAR(Parametri!$C$5),1,1),MONTH(Parametri!$C$5),(YEAR(Parametri!$C$5)*12+MONTH(Parametri!$C$5))-(YEAR(E93)*12+MONTH(E93))+IF(DAY(EOMONTH(E93,0))-DAY(E93)+1&gt;=Parametri!$C$14,1,0)))</f>
        <v/>
      </c>
      <c r="AX93" s="4">
        <f>IF($A93="","",IF(E93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93)*12+MONTH(E93))+IF(DAY(EOMONTH(E93,0))-DAY(E93)+1&gt;=Parametri!$C$14,1,0)))</f>
        <v/>
      </c>
      <c r="AY93" s="4">
        <f>IF($A93="","",IF(AND(AU93="",AV93=""),"OK",IF(OR(AU93&lt;&gt;AW93,AV93&lt;&gt;AX93),"ERRORE","OK")))</f>
        <v/>
      </c>
    </row>
    <row r="94">
      <c r="A94" s="15" t="inlineStr">
        <is>
          <t>B090</t>
        </is>
      </c>
      <c r="B94" s="15" t="inlineStr">
        <is>
          <t>B</t>
        </is>
      </c>
      <c r="C94" s="15" t="inlineStr">
        <is>
          <t>ZBLRSC80A44Z241W</t>
        </is>
      </c>
      <c r="D94" s="15" t="inlineStr">
        <is>
          <t>2</t>
        </is>
      </c>
      <c r="E94" s="16" t="n">
        <v>38577</v>
      </c>
      <c r="F94" s="17" t="n">
        <v>1</v>
      </c>
      <c r="G94" s="15" t="inlineStr"/>
      <c r="H94" s="15" t="b">
        <v>1</v>
      </c>
      <c r="I94" s="17" t="n">
        <v>2233.58</v>
      </c>
      <c r="J94" s="15" t="n">
        <v>7</v>
      </c>
      <c r="K94" s="17" t="n">
        <v>159.81</v>
      </c>
      <c r="L94" s="17" t="n">
        <v>0</v>
      </c>
      <c r="M94" s="17" t="n">
        <v>1059.83</v>
      </c>
      <c r="N94" s="17" t="n">
        <v>3453.22</v>
      </c>
      <c r="O94" s="17" t="n">
        <v>317.33</v>
      </c>
      <c r="P94" s="17" t="n">
        <v>3135.89</v>
      </c>
      <c r="Q94" s="17" t="n">
        <v>714.03</v>
      </c>
      <c r="R94" s="17" t="n">
        <v>47.04</v>
      </c>
      <c r="S94" s="17" t="n">
        <v>2374.82</v>
      </c>
      <c r="T94" s="17" t="n">
        <v>206.84</v>
      </c>
      <c r="U94" s="18" t="n">
        <v>2.1667</v>
      </c>
      <c r="V94" s="18" t="n">
        <v>0</v>
      </c>
      <c r="W94" s="18" t="n">
        <v>8.088699999999999</v>
      </c>
      <c r="X94" s="19">
        <f>IF($A94="","",ROUND(INDEX(CCNL!$F$5:$F$12,MATCH(D94,CCNL!$A$5:$A$12,0))*F94,2))</f>
        <v/>
      </c>
      <c r="Y94" s="4">
        <f>IF($A94="","",(YEAR(Parametri!$C$5)*12+MONTH(Parametri!$C$5))-(YEAR(E94)*12+MONTH(E94)))</f>
        <v/>
      </c>
      <c r="Z94" s="4">
        <f>IF($A94="","",MIN(Parametri!$C$13,MAX(0,INT((Y94-1)/36))))</f>
        <v/>
      </c>
      <c r="AA94" s="19">
        <f>IF($A94="","",ROUND(INDEX(CCNL!$I$5:$I$12,MATCH(D94,CCNL!$A$5:$A$12,0))*Z94*F94,2))</f>
        <v/>
      </c>
      <c r="AB94" s="19">
        <f>IF($A94="","",ROUND(ROUND(N94,0)*Parametri!$C$6,2))</f>
        <v/>
      </c>
      <c r="AC94" s="19">
        <f>IF($A94="","",ROUND((I94+K94+L94)*Parametri!$C$8/Parametri!$C$7/12,2))</f>
        <v/>
      </c>
      <c r="AD94" s="20">
        <f>IF($A94="","",IFERROR(INDEX('Mese precedente'!$D$5:$D$254,MATCH(A94,'Mese precedente'!$A$5:$A$254,0)),0))</f>
        <v/>
      </c>
      <c r="AE94" s="21">
        <f>IF($A94="","",ROUND(AD94+ROUND(Parametri!$C$9/12,4)-V94,4))</f>
        <v/>
      </c>
      <c r="AF94" s="19">
        <f>IF($A94="","",ROUND(I94+K94+L94+M94,2))</f>
        <v/>
      </c>
      <c r="AG94" s="19">
        <f>IF($A94="","",ROUND(N94-O94-Q94-R94,2))</f>
        <v/>
      </c>
      <c r="AH94" s="22">
        <f>IF($A94="","",IFERROR(INDEX('Mese precedente'!$C$5:$C$254,MATCH(A94,'Mese precedente'!$A$5:$A$254,0)),""))</f>
        <v/>
      </c>
      <c r="AI94" s="23">
        <f>IF($A94="","",IF(AH94="","",S94/AH94-1))</f>
        <v/>
      </c>
      <c r="AJ94" s="4">
        <f>IF($A94="","",CHAR(65+MOD(SUMPRODUCT(SUMIF('Codice fiscale'!$A$5:$A$40,MID(C94,{1,3,5,7,9,11,13,15},1),'Codice fiscale'!$B$5:$B$40))+SUMPRODUCT(SUMIF('Codice fiscale'!$A$5:$A$40,MID(C94,{2,4,6,8,10,12,14},1),'Codice fiscale'!$C$5:$C$40)),26)))</f>
        <v/>
      </c>
      <c r="AK94" s="4">
        <f>IF($A94="","",IF(ABS(I94-X94)&gt;Parametri!$C$11,"ERRORE","OK"))</f>
        <v/>
      </c>
      <c r="AL94" s="4">
        <f>IF($A94="","",IF(ABS(K94-AA94)&gt;Parametri!$C$11,"ERRORE","OK"))</f>
        <v/>
      </c>
      <c r="AM94" s="4">
        <f>IF($A94="","",IF(ABS(O94-AB94)&gt;Parametri!$C$11,"ERRORE","OK"))</f>
        <v/>
      </c>
      <c r="AN94" s="4">
        <f>IF($A94="","",IF(ABS(T94-AC94)&gt;Parametri!$C$11,"ERRORE","OK"))</f>
        <v/>
      </c>
      <c r="AO94" s="4">
        <f>IF($A94="","",IF(ABS(W94-AE94)&gt;Parametri!$C$12,"ERRORE","OK"))</f>
        <v/>
      </c>
      <c r="AP94" s="4">
        <f>IF($A94="","",IF(OR(ABS(N94-AF94)&gt;Parametri!$C$11,ABS(S94-AG94)&gt;Parametri!$C$11),"ERRORE","OK"))</f>
        <v/>
      </c>
      <c r="AQ94" s="4">
        <f>IF($A94="","",IF(AI94="","OK",IF(AND(ABS(AI94)&gt;Parametri!$C$10,G94=""),"ERRORE","OK")))</f>
        <v/>
      </c>
      <c r="AR94" s="4">
        <f>IF($A94="","",IF(AND(LEN(C94)=16,RIGHT(C94,1)=AJ94),"OK","ERRORE"))</f>
        <v/>
      </c>
      <c r="AS94" s="4">
        <f>IF($A94="","",IF(ISNA(MATCH(A94,'Mese precedente'!$A$5:$A$254,0)),"OK",IF(AND(G94="",OR(INDEX('Mese precedente'!$E$5:$E$254,MATCH(A94,'Mese precedente'!$A$5:$A$254,0))&amp;""&lt;&gt;D94&amp;"",ABS(INDEX('Mese precedente'!$F$5:$F$254,MATCH(A94,'Mese precedente'!$A$5:$A$254,0))-F94)&gt;Parametri!$C$11,ABS(INDEX('Mese precedente'!$G$5:$G$254,MATCH(A94,'Mese precedente'!$A$5:$A$254,0))-L94)&gt;Parametri!$C$11,INDEX('Mese precedente'!$H$5:$H$254,MATCH(A94,'Mese precedente'!$A$5:$A$254,0))&lt;&gt;E94)),"ERRORE","OK")))</f>
        <v/>
      </c>
      <c r="AT94" s="12">
        <f>IF($A94="","",COUNTIF(AK94:AS94,"ERRORE")+COUNTIF(AY94,"ERRORE"))</f>
        <v/>
      </c>
      <c r="AU94" s="15" t="n">
        <v>9</v>
      </c>
      <c r="AV94" s="15" t="n">
        <v>3</v>
      </c>
      <c r="AW94" s="4">
        <f>IF($A94="","",IF(E94&lt;=DATE(YEAR(Parametri!$C$5),1,1),MONTH(Parametri!$C$5),(YEAR(Parametri!$C$5)*12+MONTH(Parametri!$C$5))-(YEAR(E94)*12+MONTH(E94))+IF(DAY(EOMONTH(E94,0))-DAY(E94)+1&gt;=Parametri!$C$14,1,0)))</f>
        <v/>
      </c>
      <c r="AX94" s="4">
        <f>IF($A94="","",IF(E94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94)*12+MONTH(E94))+IF(DAY(EOMONTH(E94,0))-DAY(E94)+1&gt;=Parametri!$C$14,1,0)))</f>
        <v/>
      </c>
      <c r="AY94" s="4">
        <f>IF($A94="","",IF(AND(AU94="",AV94=""),"OK",IF(OR(AU94&lt;&gt;AW94,AV94&lt;&gt;AX94),"ERRORE","OK")))</f>
        <v/>
      </c>
    </row>
    <row r="95">
      <c r="A95" s="15" t="inlineStr">
        <is>
          <t>B091</t>
        </is>
      </c>
      <c r="B95" s="15" t="inlineStr">
        <is>
          <t>B</t>
        </is>
      </c>
      <c r="C95" s="15" t="inlineStr">
        <is>
          <t>NPLVVZ78B50Z170D</t>
        </is>
      </c>
      <c r="D95" s="15" t="inlineStr">
        <is>
          <t>5</t>
        </is>
      </c>
      <c r="E95" s="16" t="n">
        <v>45163</v>
      </c>
      <c r="F95" s="17" t="n">
        <v>1</v>
      </c>
      <c r="G95" s="15" t="inlineStr"/>
      <c r="H95" s="15" t="b">
        <v>1</v>
      </c>
      <c r="I95" s="17" t="n">
        <v>1658.01</v>
      </c>
      <c r="J95" s="15" t="n">
        <v>1</v>
      </c>
      <c r="K95" s="17" t="n">
        <v>20.3</v>
      </c>
      <c r="L95" s="17" t="n">
        <v>50</v>
      </c>
      <c r="M95" s="17" t="n">
        <v>0</v>
      </c>
      <c r="N95" s="17" t="n">
        <v>1728.31</v>
      </c>
      <c r="O95" s="17" t="n">
        <v>158.8</v>
      </c>
      <c r="P95" s="17" t="n">
        <v>1569.51</v>
      </c>
      <c r="Q95" s="17" t="n">
        <v>210.85</v>
      </c>
      <c r="R95" s="17" t="n">
        <v>23.54</v>
      </c>
      <c r="S95" s="17" t="n">
        <v>1335.12</v>
      </c>
      <c r="T95" s="17" t="n">
        <v>149.36</v>
      </c>
      <c r="U95" s="18" t="n">
        <v>2.1667</v>
      </c>
      <c r="V95" s="18" t="n">
        <v>1</v>
      </c>
      <c r="W95" s="18" t="n">
        <v>15.6744</v>
      </c>
      <c r="X95" s="19">
        <f>IF($A95="","",ROUND(INDEX(CCNL!$F$5:$F$12,MATCH(D95,CCNL!$A$5:$A$12,0))*F95,2))</f>
        <v/>
      </c>
      <c r="Y95" s="4">
        <f>IF($A95="","",(YEAR(Parametri!$C$5)*12+MONTH(Parametri!$C$5))-(YEAR(E95)*12+MONTH(E95)))</f>
        <v/>
      </c>
      <c r="Z95" s="4">
        <f>IF($A95="","",MIN(Parametri!$C$13,MAX(0,INT((Y95-1)/36))))</f>
        <v/>
      </c>
      <c r="AA95" s="19">
        <f>IF($A95="","",ROUND(INDEX(CCNL!$I$5:$I$12,MATCH(D95,CCNL!$A$5:$A$12,0))*Z95*F95,2))</f>
        <v/>
      </c>
      <c r="AB95" s="19">
        <f>IF($A95="","",ROUND(ROUND(N95,0)*Parametri!$C$6,2))</f>
        <v/>
      </c>
      <c r="AC95" s="19">
        <f>IF($A95="","",ROUND((I95+K95+L95)*Parametri!$C$8/Parametri!$C$7/12,2))</f>
        <v/>
      </c>
      <c r="AD95" s="20">
        <f>IF($A95="","",IFERROR(INDEX('Mese precedente'!$D$5:$D$254,MATCH(A95,'Mese precedente'!$A$5:$A$254,0)),0))</f>
        <v/>
      </c>
      <c r="AE95" s="21">
        <f>IF($A95="","",ROUND(AD95+ROUND(Parametri!$C$9/12,4)-V95,4))</f>
        <v/>
      </c>
      <c r="AF95" s="19">
        <f>IF($A95="","",ROUND(I95+K95+L95+M95,2))</f>
        <v/>
      </c>
      <c r="AG95" s="19">
        <f>IF($A95="","",ROUND(N95-O95-Q95-R95,2))</f>
        <v/>
      </c>
      <c r="AH95" s="22">
        <f>IF($A95="","",IFERROR(INDEX('Mese precedente'!$C$5:$C$254,MATCH(A95,'Mese precedente'!$A$5:$A$254,0)),""))</f>
        <v/>
      </c>
      <c r="AI95" s="23">
        <f>IF($A95="","",IF(AH95="","",S95/AH95-1))</f>
        <v/>
      </c>
      <c r="AJ95" s="4">
        <f>IF($A95="","",CHAR(65+MOD(SUMPRODUCT(SUMIF('Codice fiscale'!$A$5:$A$40,MID(C95,{1,3,5,7,9,11,13,15},1),'Codice fiscale'!$B$5:$B$40))+SUMPRODUCT(SUMIF('Codice fiscale'!$A$5:$A$40,MID(C95,{2,4,6,8,10,12,14},1),'Codice fiscale'!$C$5:$C$40)),26)))</f>
        <v/>
      </c>
      <c r="AK95" s="4">
        <f>IF($A95="","",IF(ABS(I95-X95)&gt;Parametri!$C$11,"ERRORE","OK"))</f>
        <v/>
      </c>
      <c r="AL95" s="4">
        <f>IF($A95="","",IF(ABS(K95-AA95)&gt;Parametri!$C$11,"ERRORE","OK"))</f>
        <v/>
      </c>
      <c r="AM95" s="4">
        <f>IF($A95="","",IF(ABS(O95-AB95)&gt;Parametri!$C$11,"ERRORE","OK"))</f>
        <v/>
      </c>
      <c r="AN95" s="4">
        <f>IF($A95="","",IF(ABS(T95-AC95)&gt;Parametri!$C$11,"ERRORE","OK"))</f>
        <v/>
      </c>
      <c r="AO95" s="4">
        <f>IF($A95="","",IF(ABS(W95-AE95)&gt;Parametri!$C$12,"ERRORE","OK"))</f>
        <v/>
      </c>
      <c r="AP95" s="4">
        <f>IF($A95="","",IF(OR(ABS(N95-AF95)&gt;Parametri!$C$11,ABS(S95-AG95)&gt;Parametri!$C$11),"ERRORE","OK"))</f>
        <v/>
      </c>
      <c r="AQ95" s="4">
        <f>IF($A95="","",IF(AI95="","OK",IF(AND(ABS(AI95)&gt;Parametri!$C$10,G95=""),"ERRORE","OK")))</f>
        <v/>
      </c>
      <c r="AR95" s="4">
        <f>IF($A95="","",IF(AND(LEN(C95)=16,RIGHT(C95,1)=AJ95),"OK","ERRORE"))</f>
        <v/>
      </c>
      <c r="AS95" s="4">
        <f>IF($A95="","",IF(ISNA(MATCH(A95,'Mese precedente'!$A$5:$A$254,0)),"OK",IF(AND(G95="",OR(INDEX('Mese precedente'!$E$5:$E$254,MATCH(A95,'Mese precedente'!$A$5:$A$254,0))&amp;""&lt;&gt;D95&amp;"",ABS(INDEX('Mese precedente'!$F$5:$F$254,MATCH(A95,'Mese precedente'!$A$5:$A$254,0))-F95)&gt;Parametri!$C$11,ABS(INDEX('Mese precedente'!$G$5:$G$254,MATCH(A95,'Mese precedente'!$A$5:$A$254,0))-L95)&gt;Parametri!$C$11,INDEX('Mese precedente'!$H$5:$H$254,MATCH(A95,'Mese precedente'!$A$5:$A$254,0))&lt;&gt;E95)),"ERRORE","OK")))</f>
        <v/>
      </c>
      <c r="AT95" s="12">
        <f>IF($A95="","",COUNTIF(AK95:AS95,"ERRORE")+COUNTIF(AY95,"ERRORE"))</f>
        <v/>
      </c>
      <c r="AU95" s="15" t="n">
        <v>9</v>
      </c>
      <c r="AV95" s="15" t="n">
        <v>3</v>
      </c>
      <c r="AW95" s="4">
        <f>IF($A95="","",IF(E95&lt;=DATE(YEAR(Parametri!$C$5),1,1),MONTH(Parametri!$C$5),(YEAR(Parametri!$C$5)*12+MONTH(Parametri!$C$5))-(YEAR(E95)*12+MONTH(E95))+IF(DAY(EOMONTH(E95,0))-DAY(E95)+1&gt;=Parametri!$C$14,1,0)))</f>
        <v/>
      </c>
      <c r="AX95" s="4">
        <f>IF($A95="","",IF(E95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95)*12+MONTH(E95))+IF(DAY(EOMONTH(E95,0))-DAY(E95)+1&gt;=Parametri!$C$14,1,0)))</f>
        <v/>
      </c>
      <c r="AY95" s="4">
        <f>IF($A95="","",IF(AND(AU95="",AV95=""),"OK",IF(OR(AU95&lt;&gt;AW95,AV95&lt;&gt;AX95),"ERRORE","OK")))</f>
        <v/>
      </c>
    </row>
    <row r="96">
      <c r="A96" s="15" t="inlineStr">
        <is>
          <t>B092</t>
        </is>
      </c>
      <c r="B96" s="15" t="inlineStr">
        <is>
          <t>B</t>
        </is>
      </c>
      <c r="C96" s="15" t="inlineStr">
        <is>
          <t>VDLNCS78S44Z169Z</t>
        </is>
      </c>
      <c r="D96" s="15" t="inlineStr">
        <is>
          <t>5</t>
        </is>
      </c>
      <c r="E96" s="16" t="n">
        <v>39952</v>
      </c>
      <c r="F96" s="17" t="n">
        <v>1</v>
      </c>
      <c r="G96" s="15" t="inlineStr"/>
      <c r="H96" s="15" t="b">
        <v>1</v>
      </c>
      <c r="I96" s="17" t="n">
        <v>1658.01</v>
      </c>
      <c r="J96" s="15" t="n">
        <v>5</v>
      </c>
      <c r="K96" s="17" t="n">
        <v>101.5</v>
      </c>
      <c r="L96" s="17" t="n">
        <v>50</v>
      </c>
      <c r="M96" s="17" t="n">
        <v>0</v>
      </c>
      <c r="N96" s="17" t="n">
        <v>1809.51</v>
      </c>
      <c r="O96" s="17" t="n">
        <v>166.34</v>
      </c>
      <c r="P96" s="17" t="n">
        <v>1643.17</v>
      </c>
      <c r="Q96" s="17" t="n">
        <v>230.74</v>
      </c>
      <c r="R96" s="17" t="n">
        <v>24.65</v>
      </c>
      <c r="S96" s="17" t="n">
        <v>1387.78</v>
      </c>
      <c r="T96" s="17" t="n">
        <v>156.38</v>
      </c>
      <c r="U96" s="18" t="n">
        <v>2.1667</v>
      </c>
      <c r="V96" s="18" t="n">
        <v>1</v>
      </c>
      <c r="W96" s="18" t="n">
        <v>30.8123</v>
      </c>
      <c r="X96" s="19">
        <f>IF($A96="","",ROUND(INDEX(CCNL!$F$5:$F$12,MATCH(D96,CCNL!$A$5:$A$12,0))*F96,2))</f>
        <v/>
      </c>
      <c r="Y96" s="4">
        <f>IF($A96="","",(YEAR(Parametri!$C$5)*12+MONTH(Parametri!$C$5))-(YEAR(E96)*12+MONTH(E96)))</f>
        <v/>
      </c>
      <c r="Z96" s="4">
        <f>IF($A96="","",MIN(Parametri!$C$13,MAX(0,INT((Y96-1)/36))))</f>
        <v/>
      </c>
      <c r="AA96" s="19">
        <f>IF($A96="","",ROUND(INDEX(CCNL!$I$5:$I$12,MATCH(D96,CCNL!$A$5:$A$12,0))*Z96*F96,2))</f>
        <v/>
      </c>
      <c r="AB96" s="19">
        <f>IF($A96="","",ROUND(ROUND(N96,0)*Parametri!$C$6,2))</f>
        <v/>
      </c>
      <c r="AC96" s="19">
        <f>IF($A96="","",ROUND((I96+K96+L96)*Parametri!$C$8/Parametri!$C$7/12,2))</f>
        <v/>
      </c>
      <c r="AD96" s="20">
        <f>IF($A96="","",IFERROR(INDEX('Mese precedente'!$D$5:$D$254,MATCH(A96,'Mese precedente'!$A$5:$A$254,0)),0))</f>
        <v/>
      </c>
      <c r="AE96" s="21">
        <f>IF($A96="","",ROUND(AD96+ROUND(Parametri!$C$9/12,4)-V96,4))</f>
        <v/>
      </c>
      <c r="AF96" s="19">
        <f>IF($A96="","",ROUND(I96+K96+L96+M96,2))</f>
        <v/>
      </c>
      <c r="AG96" s="19">
        <f>IF($A96="","",ROUND(N96-O96-Q96-R96,2))</f>
        <v/>
      </c>
      <c r="AH96" s="22">
        <f>IF($A96="","",IFERROR(INDEX('Mese precedente'!$C$5:$C$254,MATCH(A96,'Mese precedente'!$A$5:$A$254,0)),""))</f>
        <v/>
      </c>
      <c r="AI96" s="23">
        <f>IF($A96="","",IF(AH96="","",S96/AH96-1))</f>
        <v/>
      </c>
      <c r="AJ96" s="4">
        <f>IF($A96="","",CHAR(65+MOD(SUMPRODUCT(SUMIF('Codice fiscale'!$A$5:$A$40,MID(C96,{1,3,5,7,9,11,13,15},1),'Codice fiscale'!$B$5:$B$40))+SUMPRODUCT(SUMIF('Codice fiscale'!$A$5:$A$40,MID(C96,{2,4,6,8,10,12,14},1),'Codice fiscale'!$C$5:$C$40)),26)))</f>
        <v/>
      </c>
      <c r="AK96" s="4">
        <f>IF($A96="","",IF(ABS(I96-X96)&gt;Parametri!$C$11,"ERRORE","OK"))</f>
        <v/>
      </c>
      <c r="AL96" s="4">
        <f>IF($A96="","",IF(ABS(K96-AA96)&gt;Parametri!$C$11,"ERRORE","OK"))</f>
        <v/>
      </c>
      <c r="AM96" s="4">
        <f>IF($A96="","",IF(ABS(O96-AB96)&gt;Parametri!$C$11,"ERRORE","OK"))</f>
        <v/>
      </c>
      <c r="AN96" s="4">
        <f>IF($A96="","",IF(ABS(T96-AC96)&gt;Parametri!$C$11,"ERRORE","OK"))</f>
        <v/>
      </c>
      <c r="AO96" s="4">
        <f>IF($A96="","",IF(ABS(W96-AE96)&gt;Parametri!$C$12,"ERRORE","OK"))</f>
        <v/>
      </c>
      <c r="AP96" s="4">
        <f>IF($A96="","",IF(OR(ABS(N96-AF96)&gt;Parametri!$C$11,ABS(S96-AG96)&gt;Parametri!$C$11),"ERRORE","OK"))</f>
        <v/>
      </c>
      <c r="AQ96" s="4">
        <f>IF($A96="","",IF(AI96="","OK",IF(AND(ABS(AI96)&gt;Parametri!$C$10,G96=""),"ERRORE","OK")))</f>
        <v/>
      </c>
      <c r="AR96" s="4">
        <f>IF($A96="","",IF(AND(LEN(C96)=16,RIGHT(C96,1)=AJ96),"OK","ERRORE"))</f>
        <v/>
      </c>
      <c r="AS96" s="4">
        <f>IF($A96="","",IF(ISNA(MATCH(A96,'Mese precedente'!$A$5:$A$254,0)),"OK",IF(AND(G96="",OR(INDEX('Mese precedente'!$E$5:$E$254,MATCH(A96,'Mese precedente'!$A$5:$A$254,0))&amp;""&lt;&gt;D96&amp;"",ABS(INDEX('Mese precedente'!$F$5:$F$254,MATCH(A96,'Mese precedente'!$A$5:$A$254,0))-F96)&gt;Parametri!$C$11,ABS(INDEX('Mese precedente'!$G$5:$G$254,MATCH(A96,'Mese precedente'!$A$5:$A$254,0))-L96)&gt;Parametri!$C$11,INDEX('Mese precedente'!$H$5:$H$254,MATCH(A96,'Mese precedente'!$A$5:$A$254,0))&lt;&gt;E96)),"ERRORE","OK")))</f>
        <v/>
      </c>
      <c r="AT96" s="12">
        <f>IF($A96="","",COUNTIF(AK96:AS96,"ERRORE")+COUNTIF(AY96,"ERRORE"))</f>
        <v/>
      </c>
      <c r="AU96" s="15" t="n">
        <v>9</v>
      </c>
      <c r="AV96" s="15" t="n">
        <v>3</v>
      </c>
      <c r="AW96" s="4">
        <f>IF($A96="","",IF(E96&lt;=DATE(YEAR(Parametri!$C$5),1,1),MONTH(Parametri!$C$5),(YEAR(Parametri!$C$5)*12+MONTH(Parametri!$C$5))-(YEAR(E96)*12+MONTH(E96))+IF(DAY(EOMONTH(E96,0))-DAY(E96)+1&gt;=Parametri!$C$14,1,0)))</f>
        <v/>
      </c>
      <c r="AX96" s="4">
        <f>IF($A96="","",IF(E96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96)*12+MONTH(E96))+IF(DAY(EOMONTH(E96,0))-DAY(E96)+1&gt;=Parametri!$C$14,1,0)))</f>
        <v/>
      </c>
      <c r="AY96" s="4">
        <f>IF($A96="","",IF(AND(AU96="",AV96=""),"OK",IF(OR(AU96&lt;&gt;AW96,AV96&lt;&gt;AX96),"ERRORE","OK")))</f>
        <v/>
      </c>
    </row>
    <row r="97">
      <c r="A97" s="15" t="inlineStr">
        <is>
          <t>C093</t>
        </is>
      </c>
      <c r="B97" s="15" t="inlineStr">
        <is>
          <t>C</t>
        </is>
      </c>
      <c r="C97" s="15" t="inlineStr">
        <is>
          <t>GDGNMV96A58Z152Q</t>
        </is>
      </c>
      <c r="D97" s="15" t="inlineStr">
        <is>
          <t>3</t>
        </is>
      </c>
      <c r="E97" s="16" t="n">
        <v>43945</v>
      </c>
      <c r="F97" s="17" t="n">
        <v>1</v>
      </c>
      <c r="G97" s="15" t="inlineStr"/>
      <c r="H97" s="15" t="b">
        <v>1</v>
      </c>
      <c r="I97" s="17" t="n">
        <v>1981.84</v>
      </c>
      <c r="J97" s="15" t="n">
        <v>2</v>
      </c>
      <c r="K97" s="17" t="n">
        <v>43.9</v>
      </c>
      <c r="L97" s="17" t="n">
        <v>0</v>
      </c>
      <c r="M97" s="17" t="n">
        <v>0</v>
      </c>
      <c r="N97" s="17" t="n">
        <v>2025.74</v>
      </c>
      <c r="O97" s="17" t="n">
        <v>186.19</v>
      </c>
      <c r="P97" s="17" t="n">
        <v>1839.55</v>
      </c>
      <c r="Q97" s="17" t="n">
        <v>283.76</v>
      </c>
      <c r="R97" s="17" t="n">
        <v>27.59</v>
      </c>
      <c r="S97" s="17" t="n">
        <v>1628.2</v>
      </c>
      <c r="T97" s="17" t="n">
        <v>175.06</v>
      </c>
      <c r="U97" s="18" t="n">
        <v>2.1667</v>
      </c>
      <c r="V97" s="18" t="n">
        <v>0</v>
      </c>
      <c r="W97" s="18" t="n">
        <v>22.4299</v>
      </c>
      <c r="X97" s="19">
        <f>IF($A97="","",ROUND(INDEX(CCNL!$F$5:$F$12,MATCH(D97,CCNL!$A$5:$A$12,0))*F97,2))</f>
        <v/>
      </c>
      <c r="Y97" s="4">
        <f>IF($A97="","",(YEAR(Parametri!$C$5)*12+MONTH(Parametri!$C$5))-(YEAR(E97)*12+MONTH(E97)))</f>
        <v/>
      </c>
      <c r="Z97" s="4">
        <f>IF($A97="","",MIN(Parametri!$C$13,MAX(0,INT((Y97-1)/36))))</f>
        <v/>
      </c>
      <c r="AA97" s="19">
        <f>IF($A97="","",ROUND(INDEX(CCNL!$I$5:$I$12,MATCH(D97,CCNL!$A$5:$A$12,0))*Z97*F97,2))</f>
        <v/>
      </c>
      <c r="AB97" s="19">
        <f>IF($A97="","",ROUND(ROUND(N97,0)*Parametri!$C$6,2))</f>
        <v/>
      </c>
      <c r="AC97" s="19">
        <f>IF($A97="","",ROUND((I97+K97+L97)*Parametri!$C$8/Parametri!$C$7/12,2))</f>
        <v/>
      </c>
      <c r="AD97" s="20">
        <f>IF($A97="","",IFERROR(INDEX('Mese precedente'!$D$5:$D$254,MATCH(A97,'Mese precedente'!$A$5:$A$254,0)),0))</f>
        <v/>
      </c>
      <c r="AE97" s="21">
        <f>IF($A97="","",ROUND(AD97+ROUND(Parametri!$C$9/12,4)-V97,4))</f>
        <v/>
      </c>
      <c r="AF97" s="19">
        <f>IF($A97="","",ROUND(I97+K97+L97+M97,2))</f>
        <v/>
      </c>
      <c r="AG97" s="19">
        <f>IF($A97="","",ROUND(N97-O97-Q97-R97,2))</f>
        <v/>
      </c>
      <c r="AH97" s="22">
        <f>IF($A97="","",IFERROR(INDEX('Mese precedente'!$C$5:$C$254,MATCH(A97,'Mese precedente'!$A$5:$A$254,0)),""))</f>
        <v/>
      </c>
      <c r="AI97" s="23">
        <f>IF($A97="","",IF(AH97="","",S97/AH97-1))</f>
        <v/>
      </c>
      <c r="AJ97" s="4">
        <f>IF($A97="","",CHAR(65+MOD(SUMPRODUCT(SUMIF('Codice fiscale'!$A$5:$A$40,MID(C97,{1,3,5,7,9,11,13,15},1),'Codice fiscale'!$B$5:$B$40))+SUMPRODUCT(SUMIF('Codice fiscale'!$A$5:$A$40,MID(C97,{2,4,6,8,10,12,14},1),'Codice fiscale'!$C$5:$C$40)),26)))</f>
        <v/>
      </c>
      <c r="AK97" s="4">
        <f>IF($A97="","",IF(ABS(I97-X97)&gt;Parametri!$C$11,"ERRORE","OK"))</f>
        <v/>
      </c>
      <c r="AL97" s="4">
        <f>IF($A97="","",IF(ABS(K97-AA97)&gt;Parametri!$C$11,"ERRORE","OK"))</f>
        <v/>
      </c>
      <c r="AM97" s="4">
        <f>IF($A97="","",IF(ABS(O97-AB97)&gt;Parametri!$C$11,"ERRORE","OK"))</f>
        <v/>
      </c>
      <c r="AN97" s="4">
        <f>IF($A97="","",IF(ABS(T97-AC97)&gt;Parametri!$C$11,"ERRORE","OK"))</f>
        <v/>
      </c>
      <c r="AO97" s="4">
        <f>IF($A97="","",IF(ABS(W97-AE97)&gt;Parametri!$C$12,"ERRORE","OK"))</f>
        <v/>
      </c>
      <c r="AP97" s="4">
        <f>IF($A97="","",IF(OR(ABS(N97-AF97)&gt;Parametri!$C$11,ABS(S97-AG97)&gt;Parametri!$C$11),"ERRORE","OK"))</f>
        <v/>
      </c>
      <c r="AQ97" s="4">
        <f>IF($A97="","",IF(AI97="","OK",IF(AND(ABS(AI97)&gt;Parametri!$C$10,G97=""),"ERRORE","OK")))</f>
        <v/>
      </c>
      <c r="AR97" s="4">
        <f>IF($A97="","",IF(AND(LEN(C97)=16,RIGHT(C97,1)=AJ97),"OK","ERRORE"))</f>
        <v/>
      </c>
      <c r="AS97" s="4">
        <f>IF($A97="","",IF(ISNA(MATCH(A97,'Mese precedente'!$A$5:$A$254,0)),"OK",IF(AND(G97="",OR(INDEX('Mese precedente'!$E$5:$E$254,MATCH(A97,'Mese precedente'!$A$5:$A$254,0))&amp;""&lt;&gt;D97&amp;"",ABS(INDEX('Mese precedente'!$F$5:$F$254,MATCH(A97,'Mese precedente'!$A$5:$A$254,0))-F97)&gt;Parametri!$C$11,ABS(INDEX('Mese precedente'!$G$5:$G$254,MATCH(A97,'Mese precedente'!$A$5:$A$254,0))-L97)&gt;Parametri!$C$11,INDEX('Mese precedente'!$H$5:$H$254,MATCH(A97,'Mese precedente'!$A$5:$A$254,0))&lt;&gt;E97)),"ERRORE","OK")))</f>
        <v/>
      </c>
      <c r="AT97" s="12">
        <f>IF($A97="","",COUNTIF(AK97:AS97,"ERRORE")+COUNTIF(AY97,"ERRORE"))</f>
        <v/>
      </c>
      <c r="AU97" s="15" t="n">
        <v>9</v>
      </c>
      <c r="AV97" s="15" t="n">
        <v>3</v>
      </c>
      <c r="AW97" s="4">
        <f>IF($A97="","",IF(E97&lt;=DATE(YEAR(Parametri!$C$5),1,1),MONTH(Parametri!$C$5),(YEAR(Parametri!$C$5)*12+MONTH(Parametri!$C$5))-(YEAR(E97)*12+MONTH(E97))+IF(DAY(EOMONTH(E97,0))-DAY(E97)+1&gt;=Parametri!$C$14,1,0)))</f>
        <v/>
      </c>
      <c r="AX97" s="4">
        <f>IF($A97="","",IF(E97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97)*12+MONTH(E97))+IF(DAY(EOMONTH(E97,0))-DAY(E97)+1&gt;=Parametri!$C$14,1,0)))</f>
        <v/>
      </c>
      <c r="AY97" s="4">
        <f>IF($A97="","",IF(AND(AU97="",AV97=""),"OK",IF(OR(AU97&lt;&gt;AW97,AV97&lt;&gt;AX97),"ERRORE","OK")))</f>
        <v/>
      </c>
    </row>
    <row r="98">
      <c r="A98" s="15" t="inlineStr">
        <is>
          <t>C094</t>
        </is>
      </c>
      <c r="B98" s="15" t="inlineStr">
        <is>
          <t>C</t>
        </is>
      </c>
      <c r="C98" s="15" t="inlineStr">
        <is>
          <t>CGVMCF88B56Z203X</t>
        </is>
      </c>
      <c r="D98" s="15" t="inlineStr">
        <is>
          <t>3</t>
        </is>
      </c>
      <c r="E98" s="16" t="n">
        <v>42951</v>
      </c>
      <c r="F98" s="17" t="n">
        <v>0.5</v>
      </c>
      <c r="G98" s="15" t="inlineStr"/>
      <c r="H98" s="15" t="b">
        <v>0</v>
      </c>
      <c r="I98" s="17" t="n">
        <v>990.92</v>
      </c>
      <c r="J98" s="15" t="n">
        <v>3</v>
      </c>
      <c r="K98" s="17" t="n">
        <v>32.93</v>
      </c>
      <c r="L98" s="17" t="n">
        <v>0</v>
      </c>
      <c r="M98" s="17" t="n">
        <v>0</v>
      </c>
      <c r="N98" s="17" t="n">
        <v>1023.85</v>
      </c>
      <c r="O98" s="17" t="n">
        <v>94.11</v>
      </c>
      <c r="P98" s="17" t="n">
        <v>929.74</v>
      </c>
      <c r="Q98" s="17" t="n">
        <v>50.92</v>
      </c>
      <c r="R98" s="17" t="n">
        <v>13.95</v>
      </c>
      <c r="S98" s="17" t="n">
        <v>864.87</v>
      </c>
      <c r="T98" s="17" t="n">
        <v>88.48</v>
      </c>
      <c r="U98" s="18" t="n">
        <v>2.1667</v>
      </c>
      <c r="V98" s="18" t="n">
        <v>0</v>
      </c>
      <c r="W98" s="18" t="n">
        <v>16.4023</v>
      </c>
      <c r="X98" s="19">
        <f>IF($A98="","",ROUND(INDEX(CCNL!$F$5:$F$12,MATCH(D98,CCNL!$A$5:$A$12,0))*F98,2))</f>
        <v/>
      </c>
      <c r="Y98" s="4">
        <f>IF($A98="","",(YEAR(Parametri!$C$5)*12+MONTH(Parametri!$C$5))-(YEAR(E98)*12+MONTH(E98)))</f>
        <v/>
      </c>
      <c r="Z98" s="4">
        <f>IF($A98="","",MIN(Parametri!$C$13,MAX(0,INT((Y98-1)/36))))</f>
        <v/>
      </c>
      <c r="AA98" s="19">
        <f>IF($A98="","",ROUND(INDEX(CCNL!$I$5:$I$12,MATCH(D98,CCNL!$A$5:$A$12,0))*Z98*F98,2))</f>
        <v/>
      </c>
      <c r="AB98" s="19">
        <f>IF($A98="","",ROUND(ROUND(N98,0)*Parametri!$C$6,2))</f>
        <v/>
      </c>
      <c r="AC98" s="19">
        <f>IF($A98="","",ROUND((I98+K98+L98)*Parametri!$C$8/Parametri!$C$7/12,2))</f>
        <v/>
      </c>
      <c r="AD98" s="20">
        <f>IF($A98="","",IFERROR(INDEX('Mese precedente'!$D$5:$D$254,MATCH(A98,'Mese precedente'!$A$5:$A$254,0)),0))</f>
        <v/>
      </c>
      <c r="AE98" s="21">
        <f>IF($A98="","",ROUND(AD98+ROUND(Parametri!$C$9/12,4)-V98,4))</f>
        <v/>
      </c>
      <c r="AF98" s="19">
        <f>IF($A98="","",ROUND(I98+K98+L98+M98,2))</f>
        <v/>
      </c>
      <c r="AG98" s="19">
        <f>IF($A98="","",ROUND(N98-O98-Q98-R98,2))</f>
        <v/>
      </c>
      <c r="AH98" s="22">
        <f>IF($A98="","",IFERROR(INDEX('Mese precedente'!$C$5:$C$254,MATCH(A98,'Mese precedente'!$A$5:$A$254,0)),""))</f>
        <v/>
      </c>
      <c r="AI98" s="23">
        <f>IF($A98="","",IF(AH98="","",S98/AH98-1))</f>
        <v/>
      </c>
      <c r="AJ98" s="4">
        <f>IF($A98="","",CHAR(65+MOD(SUMPRODUCT(SUMIF('Codice fiscale'!$A$5:$A$40,MID(C98,{1,3,5,7,9,11,13,15},1),'Codice fiscale'!$B$5:$B$40))+SUMPRODUCT(SUMIF('Codice fiscale'!$A$5:$A$40,MID(C98,{2,4,6,8,10,12,14},1),'Codice fiscale'!$C$5:$C$40)),26)))</f>
        <v/>
      </c>
      <c r="AK98" s="4">
        <f>IF($A98="","",IF(ABS(I98-X98)&gt;Parametri!$C$11,"ERRORE","OK"))</f>
        <v/>
      </c>
      <c r="AL98" s="4">
        <f>IF($A98="","",IF(ABS(K98-AA98)&gt;Parametri!$C$11,"ERRORE","OK"))</f>
        <v/>
      </c>
      <c r="AM98" s="4">
        <f>IF($A98="","",IF(ABS(O98-AB98)&gt;Parametri!$C$11,"ERRORE","OK"))</f>
        <v/>
      </c>
      <c r="AN98" s="4">
        <f>IF($A98="","",IF(ABS(T98-AC98)&gt;Parametri!$C$11,"ERRORE","OK"))</f>
        <v/>
      </c>
      <c r="AO98" s="4">
        <f>IF($A98="","",IF(ABS(W98-AE98)&gt;Parametri!$C$12,"ERRORE","OK"))</f>
        <v/>
      </c>
      <c r="AP98" s="4">
        <f>IF($A98="","",IF(OR(ABS(N98-AF98)&gt;Parametri!$C$11,ABS(S98-AG98)&gt;Parametri!$C$11),"ERRORE","OK"))</f>
        <v/>
      </c>
      <c r="AQ98" s="4">
        <f>IF($A98="","",IF(AI98="","OK",IF(AND(ABS(AI98)&gt;Parametri!$C$10,G98=""),"ERRORE","OK")))</f>
        <v/>
      </c>
      <c r="AR98" s="4">
        <f>IF($A98="","",IF(AND(LEN(C98)=16,RIGHT(C98,1)=AJ98),"OK","ERRORE"))</f>
        <v/>
      </c>
      <c r="AS98" s="4">
        <f>IF($A98="","",IF(ISNA(MATCH(A98,'Mese precedente'!$A$5:$A$254,0)),"OK",IF(AND(G98="",OR(INDEX('Mese precedente'!$E$5:$E$254,MATCH(A98,'Mese precedente'!$A$5:$A$254,0))&amp;""&lt;&gt;D98&amp;"",ABS(INDEX('Mese precedente'!$F$5:$F$254,MATCH(A98,'Mese precedente'!$A$5:$A$254,0))-F98)&gt;Parametri!$C$11,ABS(INDEX('Mese precedente'!$G$5:$G$254,MATCH(A98,'Mese precedente'!$A$5:$A$254,0))-L98)&gt;Parametri!$C$11,INDEX('Mese precedente'!$H$5:$H$254,MATCH(A98,'Mese precedente'!$A$5:$A$254,0))&lt;&gt;E98)),"ERRORE","OK")))</f>
        <v/>
      </c>
      <c r="AT98" s="12">
        <f>IF($A98="","",COUNTIF(AK98:AS98,"ERRORE")+COUNTIF(AY98,"ERRORE"))</f>
        <v/>
      </c>
      <c r="AU98" s="15" t="n">
        <v>9</v>
      </c>
      <c r="AV98" s="15" t="n">
        <v>3</v>
      </c>
      <c r="AW98" s="4">
        <f>IF($A98="","",IF(E98&lt;=DATE(YEAR(Parametri!$C$5),1,1),MONTH(Parametri!$C$5),(YEAR(Parametri!$C$5)*12+MONTH(Parametri!$C$5))-(YEAR(E98)*12+MONTH(E98))+IF(DAY(EOMONTH(E98,0))-DAY(E98)+1&gt;=Parametri!$C$14,1,0)))</f>
        <v/>
      </c>
      <c r="AX98" s="4">
        <f>IF($A98="","",IF(E98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98)*12+MONTH(E98))+IF(DAY(EOMONTH(E98,0))-DAY(E98)+1&gt;=Parametri!$C$14,1,0)))</f>
        <v/>
      </c>
      <c r="AY98" s="4">
        <f>IF($A98="","",IF(AND(AU98="",AV98=""),"OK",IF(OR(AU98&lt;&gt;AW98,AV98&lt;&gt;AX98),"ERRORE","OK")))</f>
        <v/>
      </c>
    </row>
    <row r="99">
      <c r="A99" s="15" t="inlineStr">
        <is>
          <t>C095</t>
        </is>
      </c>
      <c r="B99" s="15" t="inlineStr">
        <is>
          <t>C</t>
        </is>
      </c>
      <c r="C99" s="15" t="inlineStr">
        <is>
          <t>SLPTRF82D41Z121N</t>
        </is>
      </c>
      <c r="D99" s="15" t="inlineStr">
        <is>
          <t>3</t>
        </is>
      </c>
      <c r="E99" s="16" t="n">
        <v>44351</v>
      </c>
      <c r="F99" s="17" t="n">
        <v>0.5</v>
      </c>
      <c r="G99" s="15" t="inlineStr"/>
      <c r="H99" s="15" t="b">
        <v>1</v>
      </c>
      <c r="I99" s="17" t="n">
        <v>990.92</v>
      </c>
      <c r="J99" s="15" t="n">
        <v>1</v>
      </c>
      <c r="K99" s="17" t="n">
        <v>10.98</v>
      </c>
      <c r="L99" s="17" t="n">
        <v>75</v>
      </c>
      <c r="M99" s="17" t="n">
        <v>0</v>
      </c>
      <c r="N99" s="17" t="n">
        <v>1076.9</v>
      </c>
      <c r="O99" s="17" t="n">
        <v>98.98</v>
      </c>
      <c r="P99" s="17" t="n">
        <v>977.92</v>
      </c>
      <c r="Q99" s="17" t="n">
        <v>62</v>
      </c>
      <c r="R99" s="17" t="n">
        <v>14.67</v>
      </c>
      <c r="S99" s="17" t="n">
        <v>901.25</v>
      </c>
      <c r="T99" s="17" t="n">
        <v>93.06999999999999</v>
      </c>
      <c r="U99" s="18" t="n">
        <v>2.1667</v>
      </c>
      <c r="V99" s="18" t="n">
        <v>0</v>
      </c>
      <c r="W99" s="18" t="n">
        <v>6.6042</v>
      </c>
      <c r="X99" s="19">
        <f>IF($A99="","",ROUND(INDEX(CCNL!$F$5:$F$12,MATCH(D99,CCNL!$A$5:$A$12,0))*F99,2))</f>
        <v/>
      </c>
      <c r="Y99" s="4">
        <f>IF($A99="","",(YEAR(Parametri!$C$5)*12+MONTH(Parametri!$C$5))-(YEAR(E99)*12+MONTH(E99)))</f>
        <v/>
      </c>
      <c r="Z99" s="4">
        <f>IF($A99="","",MIN(Parametri!$C$13,MAX(0,INT((Y99-1)/36))))</f>
        <v/>
      </c>
      <c r="AA99" s="19">
        <f>IF($A99="","",ROUND(INDEX(CCNL!$I$5:$I$12,MATCH(D99,CCNL!$A$5:$A$12,0))*Z99*F99,2))</f>
        <v/>
      </c>
      <c r="AB99" s="19">
        <f>IF($A99="","",ROUND(ROUND(N99,0)*Parametri!$C$6,2))</f>
        <v/>
      </c>
      <c r="AC99" s="19">
        <f>IF($A99="","",ROUND((I99+K99+L99)*Parametri!$C$8/Parametri!$C$7/12,2))</f>
        <v/>
      </c>
      <c r="AD99" s="20">
        <f>IF($A99="","",IFERROR(INDEX('Mese precedente'!$D$5:$D$254,MATCH(A99,'Mese precedente'!$A$5:$A$254,0)),0))</f>
        <v/>
      </c>
      <c r="AE99" s="21">
        <f>IF($A99="","",ROUND(AD99+ROUND(Parametri!$C$9/12,4)-V99,4))</f>
        <v/>
      </c>
      <c r="AF99" s="19">
        <f>IF($A99="","",ROUND(I99+K99+L99+M99,2))</f>
        <v/>
      </c>
      <c r="AG99" s="19">
        <f>IF($A99="","",ROUND(N99-O99-Q99-R99,2))</f>
        <v/>
      </c>
      <c r="AH99" s="22">
        <f>IF($A99="","",IFERROR(INDEX('Mese precedente'!$C$5:$C$254,MATCH(A99,'Mese precedente'!$A$5:$A$254,0)),""))</f>
        <v/>
      </c>
      <c r="AI99" s="23">
        <f>IF($A99="","",IF(AH99="","",S99/AH99-1))</f>
        <v/>
      </c>
      <c r="AJ99" s="4">
        <f>IF($A99="","",CHAR(65+MOD(SUMPRODUCT(SUMIF('Codice fiscale'!$A$5:$A$40,MID(C99,{1,3,5,7,9,11,13,15},1),'Codice fiscale'!$B$5:$B$40))+SUMPRODUCT(SUMIF('Codice fiscale'!$A$5:$A$40,MID(C99,{2,4,6,8,10,12,14},1),'Codice fiscale'!$C$5:$C$40)),26)))</f>
        <v/>
      </c>
      <c r="AK99" s="4">
        <f>IF($A99="","",IF(ABS(I99-X99)&gt;Parametri!$C$11,"ERRORE","OK"))</f>
        <v/>
      </c>
      <c r="AL99" s="4">
        <f>IF($A99="","",IF(ABS(K99-AA99)&gt;Parametri!$C$11,"ERRORE","OK"))</f>
        <v/>
      </c>
      <c r="AM99" s="4">
        <f>IF($A99="","",IF(ABS(O99-AB99)&gt;Parametri!$C$11,"ERRORE","OK"))</f>
        <v/>
      </c>
      <c r="AN99" s="4">
        <f>IF($A99="","",IF(ABS(T99-AC99)&gt;Parametri!$C$11,"ERRORE","OK"))</f>
        <v/>
      </c>
      <c r="AO99" s="4">
        <f>IF($A99="","",IF(ABS(W99-AE99)&gt;Parametri!$C$12,"ERRORE","OK"))</f>
        <v/>
      </c>
      <c r="AP99" s="4">
        <f>IF($A99="","",IF(OR(ABS(N99-AF99)&gt;Parametri!$C$11,ABS(S99-AG99)&gt;Parametri!$C$11),"ERRORE","OK"))</f>
        <v/>
      </c>
      <c r="AQ99" s="4">
        <f>IF($A99="","",IF(AI99="","OK",IF(AND(ABS(AI99)&gt;Parametri!$C$10,G99=""),"ERRORE","OK")))</f>
        <v/>
      </c>
      <c r="AR99" s="4">
        <f>IF($A99="","",IF(AND(LEN(C99)=16,RIGHT(C99,1)=AJ99),"OK","ERRORE"))</f>
        <v/>
      </c>
      <c r="AS99" s="4">
        <f>IF($A99="","",IF(ISNA(MATCH(A99,'Mese precedente'!$A$5:$A$254,0)),"OK",IF(AND(G99="",OR(INDEX('Mese precedente'!$E$5:$E$254,MATCH(A99,'Mese precedente'!$A$5:$A$254,0))&amp;""&lt;&gt;D99&amp;"",ABS(INDEX('Mese precedente'!$F$5:$F$254,MATCH(A99,'Mese precedente'!$A$5:$A$254,0))-F99)&gt;Parametri!$C$11,ABS(INDEX('Mese precedente'!$G$5:$G$254,MATCH(A99,'Mese precedente'!$A$5:$A$254,0))-L99)&gt;Parametri!$C$11,INDEX('Mese precedente'!$H$5:$H$254,MATCH(A99,'Mese precedente'!$A$5:$A$254,0))&lt;&gt;E99)),"ERRORE","OK")))</f>
        <v/>
      </c>
      <c r="AT99" s="12">
        <f>IF($A99="","",COUNTIF(AK99:AS99,"ERRORE")+COUNTIF(AY99,"ERRORE"))</f>
        <v/>
      </c>
      <c r="AU99" s="15" t="n">
        <v>9</v>
      </c>
      <c r="AV99" s="15" t="n">
        <v>3</v>
      </c>
      <c r="AW99" s="4">
        <f>IF($A99="","",IF(E99&lt;=DATE(YEAR(Parametri!$C$5),1,1),MONTH(Parametri!$C$5),(YEAR(Parametri!$C$5)*12+MONTH(Parametri!$C$5))-(YEAR(E99)*12+MONTH(E99))+IF(DAY(EOMONTH(E99,0))-DAY(E99)+1&gt;=Parametri!$C$14,1,0)))</f>
        <v/>
      </c>
      <c r="AX99" s="4">
        <f>IF($A99="","",IF(E99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99)*12+MONTH(E99))+IF(DAY(EOMONTH(E99,0))-DAY(E99)+1&gt;=Parametri!$C$14,1,0)))</f>
        <v/>
      </c>
      <c r="AY99" s="4">
        <f>IF($A99="","",IF(AND(AU99="",AV99=""),"OK",IF(OR(AU99&lt;&gt;AW99,AV99&lt;&gt;AX99),"ERRORE","OK")))</f>
        <v/>
      </c>
    </row>
    <row r="100">
      <c r="A100" s="15" t="inlineStr">
        <is>
          <t>C096</t>
        </is>
      </c>
      <c r="B100" s="15" t="inlineStr">
        <is>
          <t>C</t>
        </is>
      </c>
      <c r="C100" s="15" t="inlineStr">
        <is>
          <t>FPGPSP93S16Z276H</t>
        </is>
      </c>
      <c r="D100" s="15" t="inlineStr">
        <is>
          <t>4</t>
        </is>
      </c>
      <c r="E100" s="16" t="n">
        <v>42963</v>
      </c>
      <c r="F100" s="17" t="n">
        <v>1</v>
      </c>
      <c r="G100" s="15" t="inlineStr"/>
      <c r="H100" s="15" t="b">
        <v>0</v>
      </c>
      <c r="I100" s="17" t="n">
        <v>1781.68</v>
      </c>
      <c r="J100" s="15" t="n">
        <v>3</v>
      </c>
      <c r="K100" s="17" t="n">
        <v>61.98</v>
      </c>
      <c r="L100" s="17" t="n">
        <v>120</v>
      </c>
      <c r="M100" s="17" t="n">
        <v>0</v>
      </c>
      <c r="N100" s="17" t="n">
        <v>1963.66</v>
      </c>
      <c r="O100" s="17" t="n">
        <v>180.49</v>
      </c>
      <c r="P100" s="17" t="n">
        <v>1783.17</v>
      </c>
      <c r="Q100" s="17" t="n">
        <v>268.54</v>
      </c>
      <c r="R100" s="17" t="n">
        <v>26.75</v>
      </c>
      <c r="S100" s="17" t="n">
        <v>1487.88</v>
      </c>
      <c r="T100" s="17" t="n">
        <v>169.7</v>
      </c>
      <c r="U100" s="18" t="n">
        <v>2.1667</v>
      </c>
      <c r="V100" s="18" t="n">
        <v>1</v>
      </c>
      <c r="W100" s="18" t="n">
        <v>7.7279</v>
      </c>
      <c r="X100" s="19">
        <f>IF($A100="","",ROUND(INDEX(CCNL!$F$5:$F$12,MATCH(D100,CCNL!$A$5:$A$12,0))*F100,2))</f>
        <v/>
      </c>
      <c r="Y100" s="4">
        <f>IF($A100="","",(YEAR(Parametri!$C$5)*12+MONTH(Parametri!$C$5))-(YEAR(E100)*12+MONTH(E100)))</f>
        <v/>
      </c>
      <c r="Z100" s="4">
        <f>IF($A100="","",MIN(Parametri!$C$13,MAX(0,INT((Y100-1)/36))))</f>
        <v/>
      </c>
      <c r="AA100" s="19">
        <f>IF($A100="","",ROUND(INDEX(CCNL!$I$5:$I$12,MATCH(D100,CCNL!$A$5:$A$12,0))*Z100*F100,2))</f>
        <v/>
      </c>
      <c r="AB100" s="19">
        <f>IF($A100="","",ROUND(ROUND(N100,0)*Parametri!$C$6,2))</f>
        <v/>
      </c>
      <c r="AC100" s="19">
        <f>IF($A100="","",ROUND((I100+K100+L100)*Parametri!$C$8/Parametri!$C$7/12,2))</f>
        <v/>
      </c>
      <c r="AD100" s="20">
        <f>IF($A100="","",IFERROR(INDEX('Mese precedente'!$D$5:$D$254,MATCH(A100,'Mese precedente'!$A$5:$A$254,0)),0))</f>
        <v/>
      </c>
      <c r="AE100" s="21">
        <f>IF($A100="","",ROUND(AD100+ROUND(Parametri!$C$9/12,4)-V100,4))</f>
        <v/>
      </c>
      <c r="AF100" s="19">
        <f>IF($A100="","",ROUND(I100+K100+L100+M100,2))</f>
        <v/>
      </c>
      <c r="AG100" s="19">
        <f>IF($A100="","",ROUND(N100-O100-Q100-R100,2))</f>
        <v/>
      </c>
      <c r="AH100" s="22">
        <f>IF($A100="","",IFERROR(INDEX('Mese precedente'!$C$5:$C$254,MATCH(A100,'Mese precedente'!$A$5:$A$254,0)),""))</f>
        <v/>
      </c>
      <c r="AI100" s="23">
        <f>IF($A100="","",IF(AH100="","",S100/AH100-1))</f>
        <v/>
      </c>
      <c r="AJ100" s="4">
        <f>IF($A100="","",CHAR(65+MOD(SUMPRODUCT(SUMIF('Codice fiscale'!$A$5:$A$40,MID(C100,{1,3,5,7,9,11,13,15},1),'Codice fiscale'!$B$5:$B$40))+SUMPRODUCT(SUMIF('Codice fiscale'!$A$5:$A$40,MID(C100,{2,4,6,8,10,12,14},1),'Codice fiscale'!$C$5:$C$40)),26)))</f>
        <v/>
      </c>
      <c r="AK100" s="4">
        <f>IF($A100="","",IF(ABS(I100-X100)&gt;Parametri!$C$11,"ERRORE","OK"))</f>
        <v/>
      </c>
      <c r="AL100" s="4">
        <f>IF($A100="","",IF(ABS(K100-AA100)&gt;Parametri!$C$11,"ERRORE","OK"))</f>
        <v/>
      </c>
      <c r="AM100" s="4">
        <f>IF($A100="","",IF(ABS(O100-AB100)&gt;Parametri!$C$11,"ERRORE","OK"))</f>
        <v/>
      </c>
      <c r="AN100" s="4">
        <f>IF($A100="","",IF(ABS(T100-AC100)&gt;Parametri!$C$11,"ERRORE","OK"))</f>
        <v/>
      </c>
      <c r="AO100" s="4">
        <f>IF($A100="","",IF(ABS(W100-AE100)&gt;Parametri!$C$12,"ERRORE","OK"))</f>
        <v/>
      </c>
      <c r="AP100" s="4">
        <f>IF($A100="","",IF(OR(ABS(N100-AF100)&gt;Parametri!$C$11,ABS(S100-AG100)&gt;Parametri!$C$11),"ERRORE","OK"))</f>
        <v/>
      </c>
      <c r="AQ100" s="4">
        <f>IF($A100="","",IF(AI100="","OK",IF(AND(ABS(AI100)&gt;Parametri!$C$10,G100=""),"ERRORE","OK")))</f>
        <v/>
      </c>
      <c r="AR100" s="4">
        <f>IF($A100="","",IF(AND(LEN(C100)=16,RIGHT(C100,1)=AJ100),"OK","ERRORE"))</f>
        <v/>
      </c>
      <c r="AS100" s="4">
        <f>IF($A100="","",IF(ISNA(MATCH(A100,'Mese precedente'!$A$5:$A$254,0)),"OK",IF(AND(G100="",OR(INDEX('Mese precedente'!$E$5:$E$254,MATCH(A100,'Mese precedente'!$A$5:$A$254,0))&amp;""&lt;&gt;D100&amp;"",ABS(INDEX('Mese precedente'!$F$5:$F$254,MATCH(A100,'Mese precedente'!$A$5:$A$254,0))-F100)&gt;Parametri!$C$11,ABS(INDEX('Mese precedente'!$G$5:$G$254,MATCH(A100,'Mese precedente'!$A$5:$A$254,0))-L100)&gt;Parametri!$C$11,INDEX('Mese precedente'!$H$5:$H$254,MATCH(A100,'Mese precedente'!$A$5:$A$254,0))&lt;&gt;E100)),"ERRORE","OK")))</f>
        <v/>
      </c>
      <c r="AT100" s="12">
        <f>IF($A100="","",COUNTIF(AK100:AS100,"ERRORE")+COUNTIF(AY100,"ERRORE"))</f>
        <v/>
      </c>
      <c r="AU100" s="15" t="n">
        <v>9</v>
      </c>
      <c r="AV100" s="15" t="n">
        <v>3</v>
      </c>
      <c r="AW100" s="4">
        <f>IF($A100="","",IF(E100&lt;=DATE(YEAR(Parametri!$C$5),1,1),MONTH(Parametri!$C$5),(YEAR(Parametri!$C$5)*12+MONTH(Parametri!$C$5))-(YEAR(E100)*12+MONTH(E100))+IF(DAY(EOMONTH(E100,0))-DAY(E100)+1&gt;=Parametri!$C$14,1,0)))</f>
        <v/>
      </c>
      <c r="AX100" s="4">
        <f>IF($A100="","",IF(E100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100)*12+MONTH(E100))+IF(DAY(EOMONTH(E100,0))-DAY(E100)+1&gt;=Parametri!$C$14,1,0)))</f>
        <v/>
      </c>
      <c r="AY100" s="4">
        <f>IF($A100="","",IF(AND(AU100="",AV100=""),"OK",IF(OR(AU100&lt;&gt;AW100,AV100&lt;&gt;AX100),"ERRORE","OK")))</f>
        <v/>
      </c>
    </row>
    <row r="101">
      <c r="A101" s="15" t="inlineStr">
        <is>
          <t>C097</t>
        </is>
      </c>
      <c r="B101" s="15" t="inlineStr">
        <is>
          <t>C</t>
        </is>
      </c>
      <c r="C101" s="15" t="inlineStr">
        <is>
          <t>NDZSNM67S21Z161H</t>
        </is>
      </c>
      <c r="D101" s="15" t="inlineStr">
        <is>
          <t>6</t>
        </is>
      </c>
      <c r="E101" s="16" t="n">
        <v>35261</v>
      </c>
      <c r="F101" s="17" t="n">
        <v>1</v>
      </c>
      <c r="G101" s="15" t="inlineStr"/>
      <c r="H101" s="15" t="b">
        <v>0</v>
      </c>
      <c r="I101" s="17" t="n">
        <v>1539.7</v>
      </c>
      <c r="J101" s="15" t="n">
        <v>10</v>
      </c>
      <c r="K101" s="17" t="n">
        <v>197.3</v>
      </c>
      <c r="L101" s="17" t="n">
        <v>0</v>
      </c>
      <c r="M101" s="17" t="n">
        <v>0</v>
      </c>
      <c r="N101" s="17" t="n">
        <v>1737</v>
      </c>
      <c r="O101" s="17" t="n">
        <v>159.63</v>
      </c>
      <c r="P101" s="17" t="n">
        <v>1577.37</v>
      </c>
      <c r="Q101" s="17" t="n">
        <v>212.97</v>
      </c>
      <c r="R101" s="17" t="n">
        <v>23.66</v>
      </c>
      <c r="S101" s="17" t="n">
        <v>1340.74</v>
      </c>
      <c r="T101" s="17" t="n">
        <v>150.11</v>
      </c>
      <c r="U101" s="18" t="n">
        <v>2.1667</v>
      </c>
      <c r="V101" s="18" t="n">
        <v>0</v>
      </c>
      <c r="W101" s="18" t="n">
        <v>18.5937</v>
      </c>
      <c r="X101" s="19">
        <f>IF($A101="","",ROUND(INDEX(CCNL!$F$5:$F$12,MATCH(D101,CCNL!$A$5:$A$12,0))*F101,2))</f>
        <v/>
      </c>
      <c r="Y101" s="4">
        <f>IF($A101="","",(YEAR(Parametri!$C$5)*12+MONTH(Parametri!$C$5))-(YEAR(E101)*12+MONTH(E101)))</f>
        <v/>
      </c>
      <c r="Z101" s="4">
        <f>IF($A101="","",MIN(Parametri!$C$13,MAX(0,INT((Y101-1)/36))))</f>
        <v/>
      </c>
      <c r="AA101" s="19">
        <f>IF($A101="","",ROUND(INDEX(CCNL!$I$5:$I$12,MATCH(D101,CCNL!$A$5:$A$12,0))*Z101*F101,2))</f>
        <v/>
      </c>
      <c r="AB101" s="19">
        <f>IF($A101="","",ROUND(ROUND(N101,0)*Parametri!$C$6,2))</f>
        <v/>
      </c>
      <c r="AC101" s="19">
        <f>IF($A101="","",ROUND((I101+K101+L101)*Parametri!$C$8/Parametri!$C$7/12,2))</f>
        <v/>
      </c>
      <c r="AD101" s="20">
        <f>IF($A101="","",IFERROR(INDEX('Mese precedente'!$D$5:$D$254,MATCH(A101,'Mese precedente'!$A$5:$A$254,0)),0))</f>
        <v/>
      </c>
      <c r="AE101" s="21">
        <f>IF($A101="","",ROUND(AD101+ROUND(Parametri!$C$9/12,4)-V101,4))</f>
        <v/>
      </c>
      <c r="AF101" s="19">
        <f>IF($A101="","",ROUND(I101+K101+L101+M101,2))</f>
        <v/>
      </c>
      <c r="AG101" s="19">
        <f>IF($A101="","",ROUND(N101-O101-Q101-R101,2))</f>
        <v/>
      </c>
      <c r="AH101" s="22">
        <f>IF($A101="","",IFERROR(INDEX('Mese precedente'!$C$5:$C$254,MATCH(A101,'Mese precedente'!$A$5:$A$254,0)),""))</f>
        <v/>
      </c>
      <c r="AI101" s="23">
        <f>IF($A101="","",IF(AH101="","",S101/AH101-1))</f>
        <v/>
      </c>
      <c r="AJ101" s="4">
        <f>IF($A101="","",CHAR(65+MOD(SUMPRODUCT(SUMIF('Codice fiscale'!$A$5:$A$40,MID(C101,{1,3,5,7,9,11,13,15},1),'Codice fiscale'!$B$5:$B$40))+SUMPRODUCT(SUMIF('Codice fiscale'!$A$5:$A$40,MID(C101,{2,4,6,8,10,12,14},1),'Codice fiscale'!$C$5:$C$40)),26)))</f>
        <v/>
      </c>
      <c r="AK101" s="4">
        <f>IF($A101="","",IF(ABS(I101-X101)&gt;Parametri!$C$11,"ERRORE","OK"))</f>
        <v/>
      </c>
      <c r="AL101" s="4">
        <f>IF($A101="","",IF(ABS(K101-AA101)&gt;Parametri!$C$11,"ERRORE","OK"))</f>
        <v/>
      </c>
      <c r="AM101" s="4">
        <f>IF($A101="","",IF(ABS(O101-AB101)&gt;Parametri!$C$11,"ERRORE","OK"))</f>
        <v/>
      </c>
      <c r="AN101" s="4">
        <f>IF($A101="","",IF(ABS(T101-AC101)&gt;Parametri!$C$11,"ERRORE","OK"))</f>
        <v/>
      </c>
      <c r="AO101" s="4">
        <f>IF($A101="","",IF(ABS(W101-AE101)&gt;Parametri!$C$12,"ERRORE","OK"))</f>
        <v/>
      </c>
      <c r="AP101" s="4">
        <f>IF($A101="","",IF(OR(ABS(N101-AF101)&gt;Parametri!$C$11,ABS(S101-AG101)&gt;Parametri!$C$11),"ERRORE","OK"))</f>
        <v/>
      </c>
      <c r="AQ101" s="4">
        <f>IF($A101="","",IF(AI101="","OK",IF(AND(ABS(AI101)&gt;Parametri!$C$10,G101=""),"ERRORE","OK")))</f>
        <v/>
      </c>
      <c r="AR101" s="4">
        <f>IF($A101="","",IF(AND(LEN(C101)=16,RIGHT(C101,1)=AJ101),"OK","ERRORE"))</f>
        <v/>
      </c>
      <c r="AS101" s="4">
        <f>IF($A101="","",IF(ISNA(MATCH(A101,'Mese precedente'!$A$5:$A$254,0)),"OK",IF(AND(G101="",OR(INDEX('Mese precedente'!$E$5:$E$254,MATCH(A101,'Mese precedente'!$A$5:$A$254,0))&amp;""&lt;&gt;D101&amp;"",ABS(INDEX('Mese precedente'!$F$5:$F$254,MATCH(A101,'Mese precedente'!$A$5:$A$254,0))-F101)&gt;Parametri!$C$11,ABS(INDEX('Mese precedente'!$G$5:$G$254,MATCH(A101,'Mese precedente'!$A$5:$A$254,0))-L101)&gt;Parametri!$C$11,INDEX('Mese precedente'!$H$5:$H$254,MATCH(A101,'Mese precedente'!$A$5:$A$254,0))&lt;&gt;E101)),"ERRORE","OK")))</f>
        <v/>
      </c>
      <c r="AT101" s="12">
        <f>IF($A101="","",COUNTIF(AK101:AS101,"ERRORE")+COUNTIF(AY101,"ERRORE"))</f>
        <v/>
      </c>
      <c r="AU101" s="15" t="n">
        <v>9</v>
      </c>
      <c r="AV101" s="15" t="n">
        <v>3</v>
      </c>
      <c r="AW101" s="4">
        <f>IF($A101="","",IF(E101&lt;=DATE(YEAR(Parametri!$C$5),1,1),MONTH(Parametri!$C$5),(YEAR(Parametri!$C$5)*12+MONTH(Parametri!$C$5))-(YEAR(E101)*12+MONTH(E101))+IF(DAY(EOMONTH(E101,0))-DAY(E101)+1&gt;=Parametri!$C$14,1,0)))</f>
        <v/>
      </c>
      <c r="AX101" s="4">
        <f>IF($A101="","",IF(E101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101)*12+MONTH(E101))+IF(DAY(EOMONTH(E101,0))-DAY(E101)+1&gt;=Parametri!$C$14,1,0)))</f>
        <v/>
      </c>
      <c r="AY101" s="4">
        <f>IF($A101="","",IF(AND(AU101="",AV101=""),"OK",IF(OR(AU101&lt;&gt;AW101,AV101&lt;&gt;AX101),"ERRORE","OK")))</f>
        <v/>
      </c>
    </row>
    <row r="102">
      <c r="A102" s="15" t="inlineStr">
        <is>
          <t>C098</t>
        </is>
      </c>
      <c r="B102" s="15" t="inlineStr">
        <is>
          <t>C</t>
        </is>
      </c>
      <c r="C102" s="15" t="inlineStr">
        <is>
          <t>NSBCBT84B09Z370N</t>
        </is>
      </c>
      <c r="D102" s="15" t="inlineStr">
        <is>
          <t>3</t>
        </is>
      </c>
      <c r="E102" s="16" t="n">
        <v>38821</v>
      </c>
      <c r="F102" s="17" t="n">
        <v>1</v>
      </c>
      <c r="G102" s="15" t="inlineStr"/>
      <c r="H102" s="15" t="b">
        <v>1</v>
      </c>
      <c r="I102" s="17" t="n">
        <v>1981.84</v>
      </c>
      <c r="J102" s="15" t="n">
        <v>6</v>
      </c>
      <c r="K102" s="17" t="n">
        <v>131.7</v>
      </c>
      <c r="L102" s="17" t="n">
        <v>50</v>
      </c>
      <c r="M102" s="17" t="n">
        <v>0</v>
      </c>
      <c r="N102" s="17" t="n">
        <v>2163.54</v>
      </c>
      <c r="O102" s="17" t="n">
        <v>205.36</v>
      </c>
      <c r="P102" s="17" t="n">
        <v>1958.18</v>
      </c>
      <c r="Q102" s="17" t="n">
        <v>315.79</v>
      </c>
      <c r="R102" s="17" t="n">
        <v>29.37</v>
      </c>
      <c r="S102" s="17" t="n">
        <v>1613.02</v>
      </c>
      <c r="T102" s="17" t="n">
        <v>186.97</v>
      </c>
      <c r="U102" s="18" t="n">
        <v>2.1667</v>
      </c>
      <c r="V102" s="18" t="n">
        <v>0</v>
      </c>
      <c r="W102" s="18" t="n">
        <v>22.2572</v>
      </c>
      <c r="X102" s="19">
        <f>IF($A102="","",ROUND(INDEX(CCNL!$F$5:$F$12,MATCH(D102,CCNL!$A$5:$A$12,0))*F102,2))</f>
        <v/>
      </c>
      <c r="Y102" s="4">
        <f>IF($A102="","",(YEAR(Parametri!$C$5)*12+MONTH(Parametri!$C$5))-(YEAR(E102)*12+MONTH(E102)))</f>
        <v/>
      </c>
      <c r="Z102" s="4">
        <f>IF($A102="","",MIN(Parametri!$C$13,MAX(0,INT((Y102-1)/36))))</f>
        <v/>
      </c>
      <c r="AA102" s="19">
        <f>IF($A102="","",ROUND(INDEX(CCNL!$I$5:$I$12,MATCH(D102,CCNL!$A$5:$A$12,0))*Z102*F102,2))</f>
        <v/>
      </c>
      <c r="AB102" s="19">
        <f>IF($A102="","",ROUND(ROUND(N102,0)*Parametri!$C$6,2))</f>
        <v/>
      </c>
      <c r="AC102" s="19">
        <f>IF($A102="","",ROUND((I102+K102+L102)*Parametri!$C$8/Parametri!$C$7/12,2))</f>
        <v/>
      </c>
      <c r="AD102" s="20">
        <f>IF($A102="","",IFERROR(INDEX('Mese precedente'!$D$5:$D$254,MATCH(A102,'Mese precedente'!$A$5:$A$254,0)),0))</f>
        <v/>
      </c>
      <c r="AE102" s="21">
        <f>IF($A102="","",ROUND(AD102+ROUND(Parametri!$C$9/12,4)-V102,4))</f>
        <v/>
      </c>
      <c r="AF102" s="19">
        <f>IF($A102="","",ROUND(I102+K102+L102+M102,2))</f>
        <v/>
      </c>
      <c r="AG102" s="19">
        <f>IF($A102="","",ROUND(N102-O102-Q102-R102,2))</f>
        <v/>
      </c>
      <c r="AH102" s="22">
        <f>IF($A102="","",IFERROR(INDEX('Mese precedente'!$C$5:$C$254,MATCH(A102,'Mese precedente'!$A$5:$A$254,0)),""))</f>
        <v/>
      </c>
      <c r="AI102" s="23">
        <f>IF($A102="","",IF(AH102="","",S102/AH102-1))</f>
        <v/>
      </c>
      <c r="AJ102" s="4">
        <f>IF($A102="","",CHAR(65+MOD(SUMPRODUCT(SUMIF('Codice fiscale'!$A$5:$A$40,MID(C102,{1,3,5,7,9,11,13,15},1),'Codice fiscale'!$B$5:$B$40))+SUMPRODUCT(SUMIF('Codice fiscale'!$A$5:$A$40,MID(C102,{2,4,6,8,10,12,14},1),'Codice fiscale'!$C$5:$C$40)),26)))</f>
        <v/>
      </c>
      <c r="AK102" s="4">
        <f>IF($A102="","",IF(ABS(I102-X102)&gt;Parametri!$C$11,"ERRORE","OK"))</f>
        <v/>
      </c>
      <c r="AL102" s="4">
        <f>IF($A102="","",IF(ABS(K102-AA102)&gt;Parametri!$C$11,"ERRORE","OK"))</f>
        <v/>
      </c>
      <c r="AM102" s="4">
        <f>IF($A102="","",IF(ABS(O102-AB102)&gt;Parametri!$C$11,"ERRORE","OK"))</f>
        <v/>
      </c>
      <c r="AN102" s="4">
        <f>IF($A102="","",IF(ABS(T102-AC102)&gt;Parametri!$C$11,"ERRORE","OK"))</f>
        <v/>
      </c>
      <c r="AO102" s="4">
        <f>IF($A102="","",IF(ABS(W102-AE102)&gt;Parametri!$C$12,"ERRORE","OK"))</f>
        <v/>
      </c>
      <c r="AP102" s="4">
        <f>IF($A102="","",IF(OR(ABS(N102-AF102)&gt;Parametri!$C$11,ABS(S102-AG102)&gt;Parametri!$C$11),"ERRORE","OK"))</f>
        <v/>
      </c>
      <c r="AQ102" s="4">
        <f>IF($A102="","",IF(AI102="","OK",IF(AND(ABS(AI102)&gt;Parametri!$C$10,G102=""),"ERRORE","OK")))</f>
        <v/>
      </c>
      <c r="AR102" s="4">
        <f>IF($A102="","",IF(AND(LEN(C102)=16,RIGHT(C102,1)=AJ102),"OK","ERRORE"))</f>
        <v/>
      </c>
      <c r="AS102" s="4">
        <f>IF($A102="","",IF(ISNA(MATCH(A102,'Mese precedente'!$A$5:$A$254,0)),"OK",IF(AND(G102="",OR(INDEX('Mese precedente'!$E$5:$E$254,MATCH(A102,'Mese precedente'!$A$5:$A$254,0))&amp;""&lt;&gt;D102&amp;"",ABS(INDEX('Mese precedente'!$F$5:$F$254,MATCH(A102,'Mese precedente'!$A$5:$A$254,0))-F102)&gt;Parametri!$C$11,ABS(INDEX('Mese precedente'!$G$5:$G$254,MATCH(A102,'Mese precedente'!$A$5:$A$254,0))-L102)&gt;Parametri!$C$11,INDEX('Mese precedente'!$H$5:$H$254,MATCH(A102,'Mese precedente'!$A$5:$A$254,0))&lt;&gt;E102)),"ERRORE","OK")))</f>
        <v/>
      </c>
      <c r="AT102" s="12">
        <f>IF($A102="","",COUNTIF(AK102:AS102,"ERRORE")+COUNTIF(AY102,"ERRORE"))</f>
        <v/>
      </c>
      <c r="AU102" s="15" t="n">
        <v>9</v>
      </c>
      <c r="AV102" s="15" t="n">
        <v>3</v>
      </c>
      <c r="AW102" s="4">
        <f>IF($A102="","",IF(E102&lt;=DATE(YEAR(Parametri!$C$5),1,1),MONTH(Parametri!$C$5),(YEAR(Parametri!$C$5)*12+MONTH(Parametri!$C$5))-(YEAR(E102)*12+MONTH(E102))+IF(DAY(EOMONTH(E102,0))-DAY(E102)+1&gt;=Parametri!$C$14,1,0)))</f>
        <v/>
      </c>
      <c r="AX102" s="4">
        <f>IF($A102="","",IF(E102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102)*12+MONTH(E102))+IF(DAY(EOMONTH(E102,0))-DAY(E102)+1&gt;=Parametri!$C$14,1,0)))</f>
        <v/>
      </c>
      <c r="AY102" s="4">
        <f>IF($A102="","",IF(AND(AU102="",AV102=""),"OK",IF(OR(AU102&lt;&gt;AW102,AV102&lt;&gt;AX102),"ERRORE","OK")))</f>
        <v/>
      </c>
    </row>
    <row r="103">
      <c r="A103" s="15" t="inlineStr">
        <is>
          <t>C099</t>
        </is>
      </c>
      <c r="B103" s="15" t="inlineStr">
        <is>
          <t>C</t>
        </is>
      </c>
      <c r="C103" s="15" t="inlineStr">
        <is>
          <t>GMZMPM03C67Z202O</t>
        </is>
      </c>
      <c r="D103" s="15" t="inlineStr">
        <is>
          <t>4</t>
        </is>
      </c>
      <c r="E103" s="16" t="n">
        <v>45280</v>
      </c>
      <c r="F103" s="17" t="n">
        <v>1</v>
      </c>
      <c r="G103" s="15" t="inlineStr"/>
      <c r="H103" s="15" t="b">
        <v>1</v>
      </c>
      <c r="I103" s="17" t="n">
        <v>1781.68</v>
      </c>
      <c r="J103" s="15" t="n">
        <v>0</v>
      </c>
      <c r="K103" s="17" t="n">
        <v>0</v>
      </c>
      <c r="L103" s="17" t="n">
        <v>150</v>
      </c>
      <c r="M103" s="17" t="n">
        <v>931.08</v>
      </c>
      <c r="N103" s="17" t="n">
        <v>2862.76</v>
      </c>
      <c r="O103" s="17" t="n">
        <v>263.11</v>
      </c>
      <c r="P103" s="17" t="n">
        <v>2599.65</v>
      </c>
      <c r="Q103" s="17" t="n">
        <v>515.62</v>
      </c>
      <c r="R103" s="17" t="n">
        <v>38.99</v>
      </c>
      <c r="S103" s="17" t="n">
        <v>2045.04</v>
      </c>
      <c r="T103" s="17" t="n">
        <v>166.94</v>
      </c>
      <c r="U103" s="18" t="n">
        <v>2.1667</v>
      </c>
      <c r="V103" s="18" t="n">
        <v>2</v>
      </c>
      <c r="W103" s="18" t="n">
        <v>12.5839</v>
      </c>
      <c r="X103" s="19">
        <f>IF($A103="","",ROUND(INDEX(CCNL!$F$5:$F$12,MATCH(D103,CCNL!$A$5:$A$12,0))*F103,2))</f>
        <v/>
      </c>
      <c r="Y103" s="4">
        <f>IF($A103="","",(YEAR(Parametri!$C$5)*12+MONTH(Parametri!$C$5))-(YEAR(E103)*12+MONTH(E103)))</f>
        <v/>
      </c>
      <c r="Z103" s="4">
        <f>IF($A103="","",MIN(Parametri!$C$13,MAX(0,INT((Y103-1)/36))))</f>
        <v/>
      </c>
      <c r="AA103" s="19">
        <f>IF($A103="","",ROUND(INDEX(CCNL!$I$5:$I$12,MATCH(D103,CCNL!$A$5:$A$12,0))*Z103*F103,2))</f>
        <v/>
      </c>
      <c r="AB103" s="19">
        <f>IF($A103="","",ROUND(ROUND(N103,0)*Parametri!$C$6,2))</f>
        <v/>
      </c>
      <c r="AC103" s="19">
        <f>IF($A103="","",ROUND((I103+K103+L103)*Parametri!$C$8/Parametri!$C$7/12,2))</f>
        <v/>
      </c>
      <c r="AD103" s="20">
        <f>IF($A103="","",IFERROR(INDEX('Mese precedente'!$D$5:$D$254,MATCH(A103,'Mese precedente'!$A$5:$A$254,0)),0))</f>
        <v/>
      </c>
      <c r="AE103" s="21">
        <f>IF($A103="","",ROUND(AD103+ROUND(Parametri!$C$9/12,4)-V103,4))</f>
        <v/>
      </c>
      <c r="AF103" s="19">
        <f>IF($A103="","",ROUND(I103+K103+L103+M103,2))</f>
        <v/>
      </c>
      <c r="AG103" s="19">
        <f>IF($A103="","",ROUND(N103-O103-Q103-R103,2))</f>
        <v/>
      </c>
      <c r="AH103" s="22">
        <f>IF($A103="","",IFERROR(INDEX('Mese precedente'!$C$5:$C$254,MATCH(A103,'Mese precedente'!$A$5:$A$254,0)),""))</f>
        <v/>
      </c>
      <c r="AI103" s="23">
        <f>IF($A103="","",IF(AH103="","",S103/AH103-1))</f>
        <v/>
      </c>
      <c r="AJ103" s="4">
        <f>IF($A103="","",CHAR(65+MOD(SUMPRODUCT(SUMIF('Codice fiscale'!$A$5:$A$40,MID(C103,{1,3,5,7,9,11,13,15},1),'Codice fiscale'!$B$5:$B$40))+SUMPRODUCT(SUMIF('Codice fiscale'!$A$5:$A$40,MID(C103,{2,4,6,8,10,12,14},1),'Codice fiscale'!$C$5:$C$40)),26)))</f>
        <v/>
      </c>
      <c r="AK103" s="4">
        <f>IF($A103="","",IF(ABS(I103-X103)&gt;Parametri!$C$11,"ERRORE","OK"))</f>
        <v/>
      </c>
      <c r="AL103" s="4">
        <f>IF($A103="","",IF(ABS(K103-AA103)&gt;Parametri!$C$11,"ERRORE","OK"))</f>
        <v/>
      </c>
      <c r="AM103" s="4">
        <f>IF($A103="","",IF(ABS(O103-AB103)&gt;Parametri!$C$11,"ERRORE","OK"))</f>
        <v/>
      </c>
      <c r="AN103" s="4">
        <f>IF($A103="","",IF(ABS(T103-AC103)&gt;Parametri!$C$11,"ERRORE","OK"))</f>
        <v/>
      </c>
      <c r="AO103" s="4">
        <f>IF($A103="","",IF(ABS(W103-AE103)&gt;Parametri!$C$12,"ERRORE","OK"))</f>
        <v/>
      </c>
      <c r="AP103" s="4">
        <f>IF($A103="","",IF(OR(ABS(N103-AF103)&gt;Parametri!$C$11,ABS(S103-AG103)&gt;Parametri!$C$11),"ERRORE","OK"))</f>
        <v/>
      </c>
      <c r="AQ103" s="4">
        <f>IF($A103="","",IF(AI103="","OK",IF(AND(ABS(AI103)&gt;Parametri!$C$10,G103=""),"ERRORE","OK")))</f>
        <v/>
      </c>
      <c r="AR103" s="4">
        <f>IF($A103="","",IF(AND(LEN(C103)=16,RIGHT(C103,1)=AJ103),"OK","ERRORE"))</f>
        <v/>
      </c>
      <c r="AS103" s="4">
        <f>IF($A103="","",IF(ISNA(MATCH(A103,'Mese precedente'!$A$5:$A$254,0)),"OK",IF(AND(G103="",OR(INDEX('Mese precedente'!$E$5:$E$254,MATCH(A103,'Mese precedente'!$A$5:$A$254,0))&amp;""&lt;&gt;D103&amp;"",ABS(INDEX('Mese precedente'!$F$5:$F$254,MATCH(A103,'Mese precedente'!$A$5:$A$254,0))-F103)&gt;Parametri!$C$11,ABS(INDEX('Mese precedente'!$G$5:$G$254,MATCH(A103,'Mese precedente'!$A$5:$A$254,0))-L103)&gt;Parametri!$C$11,INDEX('Mese precedente'!$H$5:$H$254,MATCH(A103,'Mese precedente'!$A$5:$A$254,0))&lt;&gt;E103)),"ERRORE","OK")))</f>
        <v/>
      </c>
      <c r="AT103" s="12">
        <f>IF($A103="","",COUNTIF(AK103:AS103,"ERRORE")+COUNTIF(AY103,"ERRORE"))</f>
        <v/>
      </c>
      <c r="AU103" s="15" t="n">
        <v>9</v>
      </c>
      <c r="AV103" s="15" t="n">
        <v>3</v>
      </c>
      <c r="AW103" s="4">
        <f>IF($A103="","",IF(E103&lt;=DATE(YEAR(Parametri!$C$5),1,1),MONTH(Parametri!$C$5),(YEAR(Parametri!$C$5)*12+MONTH(Parametri!$C$5))-(YEAR(E103)*12+MONTH(E103))+IF(DAY(EOMONTH(E103,0))-DAY(E103)+1&gt;=Parametri!$C$14,1,0)))</f>
        <v/>
      </c>
      <c r="AX103" s="4">
        <f>IF($A103="","",IF(E103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103)*12+MONTH(E103))+IF(DAY(EOMONTH(E103,0))-DAY(E103)+1&gt;=Parametri!$C$14,1,0)))</f>
        <v/>
      </c>
      <c r="AY103" s="4">
        <f>IF($A103="","",IF(AND(AU103="",AV103=""),"OK",IF(OR(AU103&lt;&gt;AW103,AV103&lt;&gt;AX103),"ERRORE","OK")))</f>
        <v/>
      </c>
    </row>
    <row r="104">
      <c r="A104" s="15" t="inlineStr">
        <is>
          <t>C100</t>
        </is>
      </c>
      <c r="B104" s="15" t="inlineStr">
        <is>
          <t>C</t>
        </is>
      </c>
      <c r="C104" s="15" t="inlineStr">
        <is>
          <t>GVLTFT85D60Z269E</t>
        </is>
      </c>
      <c r="D104" s="15" t="inlineStr">
        <is>
          <t>5</t>
        </is>
      </c>
      <c r="E104" s="16" t="n">
        <v>44550</v>
      </c>
      <c r="F104" s="17" t="n">
        <v>0.75</v>
      </c>
      <c r="G104" s="15" t="inlineStr"/>
      <c r="H104" s="15" t="b">
        <v>1</v>
      </c>
      <c r="I104" s="17" t="n">
        <v>1243.51</v>
      </c>
      <c r="J104" s="15" t="n">
        <v>1</v>
      </c>
      <c r="K104" s="17" t="n">
        <v>15.23</v>
      </c>
      <c r="L104" s="17" t="n">
        <v>150</v>
      </c>
      <c r="M104" s="17" t="n">
        <v>0</v>
      </c>
      <c r="N104" s="17" t="n">
        <v>1408.74</v>
      </c>
      <c r="O104" s="17" t="n">
        <v>129.49</v>
      </c>
      <c r="P104" s="17" t="n">
        <v>1279.25</v>
      </c>
      <c r="Q104" s="17" t="n">
        <v>132.48</v>
      </c>
      <c r="R104" s="17" t="n">
        <v>19.19</v>
      </c>
      <c r="S104" s="17" t="n">
        <v>1127.58</v>
      </c>
      <c r="T104" s="17" t="n">
        <v>121.74</v>
      </c>
      <c r="U104" s="18" t="n">
        <v>2.1667</v>
      </c>
      <c r="V104" s="18" t="n">
        <v>2</v>
      </c>
      <c r="W104" s="18" t="n">
        <v>10.1555</v>
      </c>
      <c r="X104" s="19">
        <f>IF($A104="","",ROUND(INDEX(CCNL!$F$5:$F$12,MATCH(D104,CCNL!$A$5:$A$12,0))*F104,2))</f>
        <v/>
      </c>
      <c r="Y104" s="4">
        <f>IF($A104="","",(YEAR(Parametri!$C$5)*12+MONTH(Parametri!$C$5))-(YEAR(E104)*12+MONTH(E104)))</f>
        <v/>
      </c>
      <c r="Z104" s="4">
        <f>IF($A104="","",MIN(Parametri!$C$13,MAX(0,INT((Y104-1)/36))))</f>
        <v/>
      </c>
      <c r="AA104" s="19">
        <f>IF($A104="","",ROUND(INDEX(CCNL!$I$5:$I$12,MATCH(D104,CCNL!$A$5:$A$12,0))*Z104*F104,2))</f>
        <v/>
      </c>
      <c r="AB104" s="19">
        <f>IF($A104="","",ROUND(ROUND(N104,0)*Parametri!$C$6,2))</f>
        <v/>
      </c>
      <c r="AC104" s="19">
        <f>IF($A104="","",ROUND((I104+K104+L104)*Parametri!$C$8/Parametri!$C$7/12,2))</f>
        <v/>
      </c>
      <c r="AD104" s="20">
        <f>IF($A104="","",IFERROR(INDEX('Mese precedente'!$D$5:$D$254,MATCH(A104,'Mese precedente'!$A$5:$A$254,0)),0))</f>
        <v/>
      </c>
      <c r="AE104" s="21">
        <f>IF($A104="","",ROUND(AD104+ROUND(Parametri!$C$9/12,4)-V104,4))</f>
        <v/>
      </c>
      <c r="AF104" s="19">
        <f>IF($A104="","",ROUND(I104+K104+L104+M104,2))</f>
        <v/>
      </c>
      <c r="AG104" s="19">
        <f>IF($A104="","",ROUND(N104-O104-Q104-R104,2))</f>
        <v/>
      </c>
      <c r="AH104" s="22">
        <f>IF($A104="","",IFERROR(INDEX('Mese precedente'!$C$5:$C$254,MATCH(A104,'Mese precedente'!$A$5:$A$254,0)),""))</f>
        <v/>
      </c>
      <c r="AI104" s="23">
        <f>IF($A104="","",IF(AH104="","",S104/AH104-1))</f>
        <v/>
      </c>
      <c r="AJ104" s="4">
        <f>IF($A104="","",CHAR(65+MOD(SUMPRODUCT(SUMIF('Codice fiscale'!$A$5:$A$40,MID(C104,{1,3,5,7,9,11,13,15},1),'Codice fiscale'!$B$5:$B$40))+SUMPRODUCT(SUMIF('Codice fiscale'!$A$5:$A$40,MID(C104,{2,4,6,8,10,12,14},1),'Codice fiscale'!$C$5:$C$40)),26)))</f>
        <v/>
      </c>
      <c r="AK104" s="4">
        <f>IF($A104="","",IF(ABS(I104-X104)&gt;Parametri!$C$11,"ERRORE","OK"))</f>
        <v/>
      </c>
      <c r="AL104" s="4">
        <f>IF($A104="","",IF(ABS(K104-AA104)&gt;Parametri!$C$11,"ERRORE","OK"))</f>
        <v/>
      </c>
      <c r="AM104" s="4">
        <f>IF($A104="","",IF(ABS(O104-AB104)&gt;Parametri!$C$11,"ERRORE","OK"))</f>
        <v/>
      </c>
      <c r="AN104" s="4">
        <f>IF($A104="","",IF(ABS(T104-AC104)&gt;Parametri!$C$11,"ERRORE","OK"))</f>
        <v/>
      </c>
      <c r="AO104" s="4">
        <f>IF($A104="","",IF(ABS(W104-AE104)&gt;Parametri!$C$12,"ERRORE","OK"))</f>
        <v/>
      </c>
      <c r="AP104" s="4">
        <f>IF($A104="","",IF(OR(ABS(N104-AF104)&gt;Parametri!$C$11,ABS(S104-AG104)&gt;Parametri!$C$11),"ERRORE","OK"))</f>
        <v/>
      </c>
      <c r="AQ104" s="4">
        <f>IF($A104="","",IF(AI104="","OK",IF(AND(ABS(AI104)&gt;Parametri!$C$10,G104=""),"ERRORE","OK")))</f>
        <v/>
      </c>
      <c r="AR104" s="4">
        <f>IF($A104="","",IF(AND(LEN(C104)=16,RIGHT(C104,1)=AJ104),"OK","ERRORE"))</f>
        <v/>
      </c>
      <c r="AS104" s="4">
        <f>IF($A104="","",IF(ISNA(MATCH(A104,'Mese precedente'!$A$5:$A$254,0)),"OK",IF(AND(G104="",OR(INDEX('Mese precedente'!$E$5:$E$254,MATCH(A104,'Mese precedente'!$A$5:$A$254,0))&amp;""&lt;&gt;D104&amp;"",ABS(INDEX('Mese precedente'!$F$5:$F$254,MATCH(A104,'Mese precedente'!$A$5:$A$254,0))-F104)&gt;Parametri!$C$11,ABS(INDEX('Mese precedente'!$G$5:$G$254,MATCH(A104,'Mese precedente'!$A$5:$A$254,0))-L104)&gt;Parametri!$C$11,INDEX('Mese precedente'!$H$5:$H$254,MATCH(A104,'Mese precedente'!$A$5:$A$254,0))&lt;&gt;E104)),"ERRORE","OK")))</f>
        <v/>
      </c>
      <c r="AT104" s="12">
        <f>IF($A104="","",COUNTIF(AK104:AS104,"ERRORE")+COUNTIF(AY104,"ERRORE"))</f>
        <v/>
      </c>
      <c r="AU104" s="15" t="n">
        <v>9</v>
      </c>
      <c r="AV104" s="15" t="n">
        <v>3</v>
      </c>
      <c r="AW104" s="4">
        <f>IF($A104="","",IF(E104&lt;=DATE(YEAR(Parametri!$C$5),1,1),MONTH(Parametri!$C$5),(YEAR(Parametri!$C$5)*12+MONTH(Parametri!$C$5))-(YEAR(E104)*12+MONTH(E104))+IF(DAY(EOMONTH(E104,0))-DAY(E104)+1&gt;=Parametri!$C$14,1,0)))</f>
        <v/>
      </c>
      <c r="AX104" s="4">
        <f>IF($A104="","",IF(E104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104)*12+MONTH(E104))+IF(DAY(EOMONTH(E104,0))-DAY(E104)+1&gt;=Parametri!$C$14,1,0)))</f>
        <v/>
      </c>
      <c r="AY104" s="4">
        <f>IF($A104="","",IF(AND(AU104="",AV104=""),"OK",IF(OR(AU104&lt;&gt;AW104,AV104&lt;&gt;AX104),"ERRORE","OK")))</f>
        <v/>
      </c>
    </row>
    <row r="105">
      <c r="A105" s="15" t="inlineStr">
        <is>
          <t>C101</t>
        </is>
      </c>
      <c r="B105" s="15" t="inlineStr">
        <is>
          <t>C</t>
        </is>
      </c>
      <c r="C105" s="15" t="inlineStr">
        <is>
          <t>RMNZNB79C03Z240D</t>
        </is>
      </c>
      <c r="D105" s="15" t="inlineStr">
        <is>
          <t>5</t>
        </is>
      </c>
      <c r="E105" s="16" t="n">
        <v>40976</v>
      </c>
      <c r="F105" s="17" t="n">
        <v>1</v>
      </c>
      <c r="G105" s="15" t="inlineStr"/>
      <c r="H105" s="15" t="b">
        <v>0</v>
      </c>
      <c r="I105" s="17" t="n">
        <v>1658.01</v>
      </c>
      <c r="J105" s="15" t="n">
        <v>4</v>
      </c>
      <c r="K105" s="17" t="n">
        <v>81.2</v>
      </c>
      <c r="L105" s="17" t="n">
        <v>80</v>
      </c>
      <c r="M105" s="17" t="n">
        <v>0</v>
      </c>
      <c r="N105" s="17" t="n">
        <v>1819.21</v>
      </c>
      <c r="O105" s="17" t="n">
        <v>167.17</v>
      </c>
      <c r="P105" s="17" t="n">
        <v>1652.04</v>
      </c>
      <c r="Q105" s="17" t="n">
        <v>233.13</v>
      </c>
      <c r="R105" s="17" t="n">
        <v>24.78</v>
      </c>
      <c r="S105" s="17" t="n">
        <v>1394.13</v>
      </c>
      <c r="T105" s="17" t="n">
        <v>143.28</v>
      </c>
      <c r="U105" s="18" t="n">
        <v>2.1667</v>
      </c>
      <c r="V105" s="18" t="n">
        <v>0</v>
      </c>
      <c r="W105" s="18" t="n">
        <v>18.4391</v>
      </c>
      <c r="X105" s="19">
        <f>IF($A105="","",ROUND(INDEX(CCNL!$F$5:$F$12,MATCH(D105,CCNL!$A$5:$A$12,0))*F105,2))</f>
        <v/>
      </c>
      <c r="Y105" s="4">
        <f>IF($A105="","",(YEAR(Parametri!$C$5)*12+MONTH(Parametri!$C$5))-(YEAR(E105)*12+MONTH(E105)))</f>
        <v/>
      </c>
      <c r="Z105" s="4">
        <f>IF($A105="","",MIN(Parametri!$C$13,MAX(0,INT((Y105-1)/36))))</f>
        <v/>
      </c>
      <c r="AA105" s="19">
        <f>IF($A105="","",ROUND(INDEX(CCNL!$I$5:$I$12,MATCH(D105,CCNL!$A$5:$A$12,0))*Z105*F105,2))</f>
        <v/>
      </c>
      <c r="AB105" s="19">
        <f>IF($A105="","",ROUND(ROUND(N105,0)*Parametri!$C$6,2))</f>
        <v/>
      </c>
      <c r="AC105" s="19">
        <f>IF($A105="","",ROUND((I105+K105+L105)*Parametri!$C$8/Parametri!$C$7/12,2))</f>
        <v/>
      </c>
      <c r="AD105" s="20">
        <f>IF($A105="","",IFERROR(INDEX('Mese precedente'!$D$5:$D$254,MATCH(A105,'Mese precedente'!$A$5:$A$254,0)),0))</f>
        <v/>
      </c>
      <c r="AE105" s="21">
        <f>IF($A105="","",ROUND(AD105+ROUND(Parametri!$C$9/12,4)-V105,4))</f>
        <v/>
      </c>
      <c r="AF105" s="19">
        <f>IF($A105="","",ROUND(I105+K105+L105+M105,2))</f>
        <v/>
      </c>
      <c r="AG105" s="19">
        <f>IF($A105="","",ROUND(N105-O105-Q105-R105,2))</f>
        <v/>
      </c>
      <c r="AH105" s="22">
        <f>IF($A105="","",IFERROR(INDEX('Mese precedente'!$C$5:$C$254,MATCH(A105,'Mese precedente'!$A$5:$A$254,0)),""))</f>
        <v/>
      </c>
      <c r="AI105" s="23">
        <f>IF($A105="","",IF(AH105="","",S105/AH105-1))</f>
        <v/>
      </c>
      <c r="AJ105" s="4">
        <f>IF($A105="","",CHAR(65+MOD(SUMPRODUCT(SUMIF('Codice fiscale'!$A$5:$A$40,MID(C105,{1,3,5,7,9,11,13,15},1),'Codice fiscale'!$B$5:$B$40))+SUMPRODUCT(SUMIF('Codice fiscale'!$A$5:$A$40,MID(C105,{2,4,6,8,10,12,14},1),'Codice fiscale'!$C$5:$C$40)),26)))</f>
        <v/>
      </c>
      <c r="AK105" s="4">
        <f>IF($A105="","",IF(ABS(I105-X105)&gt;Parametri!$C$11,"ERRORE","OK"))</f>
        <v/>
      </c>
      <c r="AL105" s="4">
        <f>IF($A105="","",IF(ABS(K105-AA105)&gt;Parametri!$C$11,"ERRORE","OK"))</f>
        <v/>
      </c>
      <c r="AM105" s="4">
        <f>IF($A105="","",IF(ABS(O105-AB105)&gt;Parametri!$C$11,"ERRORE","OK"))</f>
        <v/>
      </c>
      <c r="AN105" s="4">
        <f>IF($A105="","",IF(ABS(T105-AC105)&gt;Parametri!$C$11,"ERRORE","OK"))</f>
        <v/>
      </c>
      <c r="AO105" s="4">
        <f>IF($A105="","",IF(ABS(W105-AE105)&gt;Parametri!$C$12,"ERRORE","OK"))</f>
        <v/>
      </c>
      <c r="AP105" s="4">
        <f>IF($A105="","",IF(OR(ABS(N105-AF105)&gt;Parametri!$C$11,ABS(S105-AG105)&gt;Parametri!$C$11),"ERRORE","OK"))</f>
        <v/>
      </c>
      <c r="AQ105" s="4">
        <f>IF($A105="","",IF(AI105="","OK",IF(AND(ABS(AI105)&gt;Parametri!$C$10,G105=""),"ERRORE","OK")))</f>
        <v/>
      </c>
      <c r="AR105" s="4">
        <f>IF($A105="","",IF(AND(LEN(C105)=16,RIGHT(C105,1)=AJ105),"OK","ERRORE"))</f>
        <v/>
      </c>
      <c r="AS105" s="4">
        <f>IF($A105="","",IF(ISNA(MATCH(A105,'Mese precedente'!$A$5:$A$254,0)),"OK",IF(AND(G105="",OR(INDEX('Mese precedente'!$E$5:$E$254,MATCH(A105,'Mese precedente'!$A$5:$A$254,0))&amp;""&lt;&gt;D105&amp;"",ABS(INDEX('Mese precedente'!$F$5:$F$254,MATCH(A105,'Mese precedente'!$A$5:$A$254,0))-F105)&gt;Parametri!$C$11,ABS(INDEX('Mese precedente'!$G$5:$G$254,MATCH(A105,'Mese precedente'!$A$5:$A$254,0))-L105)&gt;Parametri!$C$11,INDEX('Mese precedente'!$H$5:$H$254,MATCH(A105,'Mese precedente'!$A$5:$A$254,0))&lt;&gt;E105)),"ERRORE","OK")))</f>
        <v/>
      </c>
      <c r="AT105" s="12">
        <f>IF($A105="","",COUNTIF(AK105:AS105,"ERRORE")+COUNTIF(AY105,"ERRORE"))</f>
        <v/>
      </c>
      <c r="AU105" s="15" t="n">
        <v>9</v>
      </c>
      <c r="AV105" s="15" t="n">
        <v>3</v>
      </c>
      <c r="AW105" s="4">
        <f>IF($A105="","",IF(E105&lt;=DATE(YEAR(Parametri!$C$5),1,1),MONTH(Parametri!$C$5),(YEAR(Parametri!$C$5)*12+MONTH(Parametri!$C$5))-(YEAR(E105)*12+MONTH(E105))+IF(DAY(EOMONTH(E105,0))-DAY(E105)+1&gt;=Parametri!$C$14,1,0)))</f>
        <v/>
      </c>
      <c r="AX105" s="4">
        <f>IF($A105="","",IF(E105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105)*12+MONTH(E105))+IF(DAY(EOMONTH(E105,0))-DAY(E105)+1&gt;=Parametri!$C$14,1,0)))</f>
        <v/>
      </c>
      <c r="AY105" s="4">
        <f>IF($A105="","",IF(AND(AU105="",AV105=""),"OK",IF(OR(AU105&lt;&gt;AW105,AV105&lt;&gt;AX105),"ERRORE","OK")))</f>
        <v/>
      </c>
    </row>
    <row r="106">
      <c r="A106" s="15" t="inlineStr">
        <is>
          <t>C102</t>
        </is>
      </c>
      <c r="B106" s="15" t="inlineStr">
        <is>
          <t>C</t>
        </is>
      </c>
      <c r="C106" s="15" t="inlineStr">
        <is>
          <t>TVCVMP80T03Z361Q</t>
        </is>
      </c>
      <c r="D106" s="15" t="inlineStr">
        <is>
          <t>5</t>
        </is>
      </c>
      <c r="E106" s="16" t="n">
        <v>43474</v>
      </c>
      <c r="F106" s="17" t="n">
        <v>0.75</v>
      </c>
      <c r="G106" s="15" t="inlineStr"/>
      <c r="H106" s="15" t="b">
        <v>1</v>
      </c>
      <c r="I106" s="17" t="n">
        <v>1243.51</v>
      </c>
      <c r="J106" s="15" t="n">
        <v>2</v>
      </c>
      <c r="K106" s="17" t="n">
        <v>30.45</v>
      </c>
      <c r="L106" s="17" t="n">
        <v>90</v>
      </c>
      <c r="M106" s="17" t="n">
        <v>0</v>
      </c>
      <c r="N106" s="17" t="n">
        <v>1363.96</v>
      </c>
      <c r="O106" s="17" t="n">
        <v>125.35</v>
      </c>
      <c r="P106" s="17" t="n">
        <v>1238.61</v>
      </c>
      <c r="Q106" s="17" t="n">
        <v>121.96</v>
      </c>
      <c r="R106" s="17" t="n">
        <v>18.58</v>
      </c>
      <c r="S106" s="17" t="n">
        <v>1098.07</v>
      </c>
      <c r="T106" s="17" t="n">
        <v>117.87</v>
      </c>
      <c r="U106" s="18" t="n">
        <v>2.1667</v>
      </c>
      <c r="V106" s="18" t="n">
        <v>0</v>
      </c>
      <c r="W106" s="18" t="n">
        <v>15.0603</v>
      </c>
      <c r="X106" s="19">
        <f>IF($A106="","",ROUND(INDEX(CCNL!$F$5:$F$12,MATCH(D106,CCNL!$A$5:$A$12,0))*F106,2))</f>
        <v/>
      </c>
      <c r="Y106" s="4">
        <f>IF($A106="","",(YEAR(Parametri!$C$5)*12+MONTH(Parametri!$C$5))-(YEAR(E106)*12+MONTH(E106)))</f>
        <v/>
      </c>
      <c r="Z106" s="4">
        <f>IF($A106="","",MIN(Parametri!$C$13,MAX(0,INT((Y106-1)/36))))</f>
        <v/>
      </c>
      <c r="AA106" s="19">
        <f>IF($A106="","",ROUND(INDEX(CCNL!$I$5:$I$12,MATCH(D106,CCNL!$A$5:$A$12,0))*Z106*F106,2))</f>
        <v/>
      </c>
      <c r="AB106" s="19">
        <f>IF($A106="","",ROUND(ROUND(N106,0)*Parametri!$C$6,2))</f>
        <v/>
      </c>
      <c r="AC106" s="19">
        <f>IF($A106="","",ROUND((I106+K106+L106)*Parametri!$C$8/Parametri!$C$7/12,2))</f>
        <v/>
      </c>
      <c r="AD106" s="20">
        <f>IF($A106="","",IFERROR(INDEX('Mese precedente'!$D$5:$D$254,MATCH(A106,'Mese precedente'!$A$5:$A$254,0)),0))</f>
        <v/>
      </c>
      <c r="AE106" s="21">
        <f>IF($A106="","",ROUND(AD106+ROUND(Parametri!$C$9/12,4)-V106,4))</f>
        <v/>
      </c>
      <c r="AF106" s="19">
        <f>IF($A106="","",ROUND(I106+K106+L106+M106,2))</f>
        <v/>
      </c>
      <c r="AG106" s="19">
        <f>IF($A106="","",ROUND(N106-O106-Q106-R106,2))</f>
        <v/>
      </c>
      <c r="AH106" s="22">
        <f>IF($A106="","",IFERROR(INDEX('Mese precedente'!$C$5:$C$254,MATCH(A106,'Mese precedente'!$A$5:$A$254,0)),""))</f>
        <v/>
      </c>
      <c r="AI106" s="23">
        <f>IF($A106="","",IF(AH106="","",S106/AH106-1))</f>
        <v/>
      </c>
      <c r="AJ106" s="4">
        <f>IF($A106="","",CHAR(65+MOD(SUMPRODUCT(SUMIF('Codice fiscale'!$A$5:$A$40,MID(C106,{1,3,5,7,9,11,13,15},1),'Codice fiscale'!$B$5:$B$40))+SUMPRODUCT(SUMIF('Codice fiscale'!$A$5:$A$40,MID(C106,{2,4,6,8,10,12,14},1),'Codice fiscale'!$C$5:$C$40)),26)))</f>
        <v/>
      </c>
      <c r="AK106" s="4">
        <f>IF($A106="","",IF(ABS(I106-X106)&gt;Parametri!$C$11,"ERRORE","OK"))</f>
        <v/>
      </c>
      <c r="AL106" s="4">
        <f>IF($A106="","",IF(ABS(K106-AA106)&gt;Parametri!$C$11,"ERRORE","OK"))</f>
        <v/>
      </c>
      <c r="AM106" s="4">
        <f>IF($A106="","",IF(ABS(O106-AB106)&gt;Parametri!$C$11,"ERRORE","OK"))</f>
        <v/>
      </c>
      <c r="AN106" s="4">
        <f>IF($A106="","",IF(ABS(T106-AC106)&gt;Parametri!$C$11,"ERRORE","OK"))</f>
        <v/>
      </c>
      <c r="AO106" s="4">
        <f>IF($A106="","",IF(ABS(W106-AE106)&gt;Parametri!$C$12,"ERRORE","OK"))</f>
        <v/>
      </c>
      <c r="AP106" s="4">
        <f>IF($A106="","",IF(OR(ABS(N106-AF106)&gt;Parametri!$C$11,ABS(S106-AG106)&gt;Parametri!$C$11),"ERRORE","OK"))</f>
        <v/>
      </c>
      <c r="AQ106" s="4">
        <f>IF($A106="","",IF(AI106="","OK",IF(AND(ABS(AI106)&gt;Parametri!$C$10,G106=""),"ERRORE","OK")))</f>
        <v/>
      </c>
      <c r="AR106" s="4">
        <f>IF($A106="","",IF(AND(LEN(C106)=16,RIGHT(C106,1)=AJ106),"OK","ERRORE"))</f>
        <v/>
      </c>
      <c r="AS106" s="4">
        <f>IF($A106="","",IF(ISNA(MATCH(A106,'Mese precedente'!$A$5:$A$254,0)),"OK",IF(AND(G106="",OR(INDEX('Mese precedente'!$E$5:$E$254,MATCH(A106,'Mese precedente'!$A$5:$A$254,0))&amp;""&lt;&gt;D106&amp;"",ABS(INDEX('Mese precedente'!$F$5:$F$254,MATCH(A106,'Mese precedente'!$A$5:$A$254,0))-F106)&gt;Parametri!$C$11,ABS(INDEX('Mese precedente'!$G$5:$G$254,MATCH(A106,'Mese precedente'!$A$5:$A$254,0))-L106)&gt;Parametri!$C$11,INDEX('Mese precedente'!$H$5:$H$254,MATCH(A106,'Mese precedente'!$A$5:$A$254,0))&lt;&gt;E106)),"ERRORE","OK")))</f>
        <v/>
      </c>
      <c r="AT106" s="12">
        <f>IF($A106="","",COUNTIF(AK106:AS106,"ERRORE")+COUNTIF(AY106,"ERRORE"))</f>
        <v/>
      </c>
      <c r="AU106" s="15" t="n">
        <v>9</v>
      </c>
      <c r="AV106" s="15" t="n">
        <v>3</v>
      </c>
      <c r="AW106" s="4">
        <f>IF($A106="","",IF(E106&lt;=DATE(YEAR(Parametri!$C$5),1,1),MONTH(Parametri!$C$5),(YEAR(Parametri!$C$5)*12+MONTH(Parametri!$C$5))-(YEAR(E106)*12+MONTH(E106))+IF(DAY(EOMONTH(E106,0))-DAY(E106)+1&gt;=Parametri!$C$14,1,0)))</f>
        <v/>
      </c>
      <c r="AX106" s="4">
        <f>IF($A106="","",IF(E106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106)*12+MONTH(E106))+IF(DAY(EOMONTH(E106,0))-DAY(E106)+1&gt;=Parametri!$C$14,1,0)))</f>
        <v/>
      </c>
      <c r="AY106" s="4">
        <f>IF($A106="","",IF(AND(AU106="",AV106=""),"OK",IF(OR(AU106&lt;&gt;AW106,AV106&lt;&gt;AX106),"ERRORE","OK")))</f>
        <v/>
      </c>
    </row>
    <row r="107">
      <c r="A107" s="15" t="inlineStr">
        <is>
          <t>C103</t>
        </is>
      </c>
      <c r="B107" s="15" t="inlineStr">
        <is>
          <t>C</t>
        </is>
      </c>
      <c r="C107" s="15" t="inlineStr">
        <is>
          <t>LVRLFG67B63Z238U</t>
        </is>
      </c>
      <c r="D107" s="15" t="inlineStr">
        <is>
          <t>2</t>
        </is>
      </c>
      <c r="E107" s="16" t="n">
        <v>44051</v>
      </c>
      <c r="F107" s="17" t="n">
        <v>0.75</v>
      </c>
      <c r="G107" s="15" t="inlineStr"/>
      <c r="H107" s="15" t="b">
        <v>1</v>
      </c>
      <c r="I107" s="17" t="n">
        <v>1675.19</v>
      </c>
      <c r="J107" s="15" t="n">
        <v>2</v>
      </c>
      <c r="K107" s="17" t="n">
        <v>34.25</v>
      </c>
      <c r="L107" s="17" t="n">
        <v>37.5</v>
      </c>
      <c r="M107" s="17" t="n">
        <v>0</v>
      </c>
      <c r="N107" s="17" t="n">
        <v>1746.94</v>
      </c>
      <c r="O107" s="17" t="n">
        <v>160.55</v>
      </c>
      <c r="P107" s="17" t="n">
        <v>1586.39</v>
      </c>
      <c r="Q107" s="17" t="n">
        <v>215.41</v>
      </c>
      <c r="R107" s="17" t="n">
        <v>23.8</v>
      </c>
      <c r="S107" s="17" t="n">
        <v>1347.18</v>
      </c>
      <c r="T107" s="17" t="n">
        <v>150.97</v>
      </c>
      <c r="U107" s="18" t="n">
        <v>2.1667</v>
      </c>
      <c r="V107" s="18" t="n">
        <v>1</v>
      </c>
      <c r="W107" s="18" t="n">
        <v>19.7265</v>
      </c>
      <c r="X107" s="19">
        <f>IF($A107="","",ROUND(INDEX(CCNL!$F$5:$F$12,MATCH(D107,CCNL!$A$5:$A$12,0))*F107,2))</f>
        <v/>
      </c>
      <c r="Y107" s="4">
        <f>IF($A107="","",(YEAR(Parametri!$C$5)*12+MONTH(Parametri!$C$5))-(YEAR(E107)*12+MONTH(E107)))</f>
        <v/>
      </c>
      <c r="Z107" s="4">
        <f>IF($A107="","",MIN(Parametri!$C$13,MAX(0,INT((Y107-1)/36))))</f>
        <v/>
      </c>
      <c r="AA107" s="19">
        <f>IF($A107="","",ROUND(INDEX(CCNL!$I$5:$I$12,MATCH(D107,CCNL!$A$5:$A$12,0))*Z107*F107,2))</f>
        <v/>
      </c>
      <c r="AB107" s="19">
        <f>IF($A107="","",ROUND(ROUND(N107,0)*Parametri!$C$6,2))</f>
        <v/>
      </c>
      <c r="AC107" s="19">
        <f>IF($A107="","",ROUND((I107+K107+L107)*Parametri!$C$8/Parametri!$C$7/12,2))</f>
        <v/>
      </c>
      <c r="AD107" s="20">
        <f>IF($A107="","",IFERROR(INDEX('Mese precedente'!$D$5:$D$254,MATCH(A107,'Mese precedente'!$A$5:$A$254,0)),0))</f>
        <v/>
      </c>
      <c r="AE107" s="21">
        <f>IF($A107="","",ROUND(AD107+ROUND(Parametri!$C$9/12,4)-V107,4))</f>
        <v/>
      </c>
      <c r="AF107" s="19">
        <f>IF($A107="","",ROUND(I107+K107+L107+M107,2))</f>
        <v/>
      </c>
      <c r="AG107" s="19">
        <f>IF($A107="","",ROUND(N107-O107-Q107-R107,2))</f>
        <v/>
      </c>
      <c r="AH107" s="22">
        <f>IF($A107="","",IFERROR(INDEX('Mese precedente'!$C$5:$C$254,MATCH(A107,'Mese precedente'!$A$5:$A$254,0)),""))</f>
        <v/>
      </c>
      <c r="AI107" s="23">
        <f>IF($A107="","",IF(AH107="","",S107/AH107-1))</f>
        <v/>
      </c>
      <c r="AJ107" s="4">
        <f>IF($A107="","",CHAR(65+MOD(SUMPRODUCT(SUMIF('Codice fiscale'!$A$5:$A$40,MID(C107,{1,3,5,7,9,11,13,15},1),'Codice fiscale'!$B$5:$B$40))+SUMPRODUCT(SUMIF('Codice fiscale'!$A$5:$A$40,MID(C107,{2,4,6,8,10,12,14},1),'Codice fiscale'!$C$5:$C$40)),26)))</f>
        <v/>
      </c>
      <c r="AK107" s="4">
        <f>IF($A107="","",IF(ABS(I107-X107)&gt;Parametri!$C$11,"ERRORE","OK"))</f>
        <v/>
      </c>
      <c r="AL107" s="4">
        <f>IF($A107="","",IF(ABS(K107-AA107)&gt;Parametri!$C$11,"ERRORE","OK"))</f>
        <v/>
      </c>
      <c r="AM107" s="4">
        <f>IF($A107="","",IF(ABS(O107-AB107)&gt;Parametri!$C$11,"ERRORE","OK"))</f>
        <v/>
      </c>
      <c r="AN107" s="4">
        <f>IF($A107="","",IF(ABS(T107-AC107)&gt;Parametri!$C$11,"ERRORE","OK"))</f>
        <v/>
      </c>
      <c r="AO107" s="4">
        <f>IF($A107="","",IF(ABS(W107-AE107)&gt;Parametri!$C$12,"ERRORE","OK"))</f>
        <v/>
      </c>
      <c r="AP107" s="4">
        <f>IF($A107="","",IF(OR(ABS(N107-AF107)&gt;Parametri!$C$11,ABS(S107-AG107)&gt;Parametri!$C$11),"ERRORE","OK"))</f>
        <v/>
      </c>
      <c r="AQ107" s="4">
        <f>IF($A107="","",IF(AI107="","OK",IF(AND(ABS(AI107)&gt;Parametri!$C$10,G107=""),"ERRORE","OK")))</f>
        <v/>
      </c>
      <c r="AR107" s="4">
        <f>IF($A107="","",IF(AND(LEN(C107)=16,RIGHT(C107,1)=AJ107),"OK","ERRORE"))</f>
        <v/>
      </c>
      <c r="AS107" s="4">
        <f>IF($A107="","",IF(ISNA(MATCH(A107,'Mese precedente'!$A$5:$A$254,0)),"OK",IF(AND(G107="",OR(INDEX('Mese precedente'!$E$5:$E$254,MATCH(A107,'Mese precedente'!$A$5:$A$254,0))&amp;""&lt;&gt;D107&amp;"",ABS(INDEX('Mese precedente'!$F$5:$F$254,MATCH(A107,'Mese precedente'!$A$5:$A$254,0))-F107)&gt;Parametri!$C$11,ABS(INDEX('Mese precedente'!$G$5:$G$254,MATCH(A107,'Mese precedente'!$A$5:$A$254,0))-L107)&gt;Parametri!$C$11,INDEX('Mese precedente'!$H$5:$H$254,MATCH(A107,'Mese precedente'!$A$5:$A$254,0))&lt;&gt;E107)),"ERRORE","OK")))</f>
        <v/>
      </c>
      <c r="AT107" s="12">
        <f>IF($A107="","",COUNTIF(AK107:AS107,"ERRORE")+COUNTIF(AY107,"ERRORE"))</f>
        <v/>
      </c>
      <c r="AU107" s="15" t="n">
        <v>9</v>
      </c>
      <c r="AV107" s="15" t="n">
        <v>3</v>
      </c>
      <c r="AW107" s="4">
        <f>IF($A107="","",IF(E107&lt;=DATE(YEAR(Parametri!$C$5),1,1),MONTH(Parametri!$C$5),(YEAR(Parametri!$C$5)*12+MONTH(Parametri!$C$5))-(YEAR(E107)*12+MONTH(E107))+IF(DAY(EOMONTH(E107,0))-DAY(E107)+1&gt;=Parametri!$C$14,1,0)))</f>
        <v/>
      </c>
      <c r="AX107" s="4">
        <f>IF($A107="","",IF(E107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107)*12+MONTH(E107))+IF(DAY(EOMONTH(E107,0))-DAY(E107)+1&gt;=Parametri!$C$14,1,0)))</f>
        <v/>
      </c>
      <c r="AY107" s="4">
        <f>IF($A107="","",IF(AND(AU107="",AV107=""),"OK",IF(OR(AU107&lt;&gt;AW107,AV107&lt;&gt;AX107),"ERRORE","OK")))</f>
        <v/>
      </c>
    </row>
    <row r="108">
      <c r="A108" s="15" t="inlineStr">
        <is>
          <t>C104</t>
        </is>
      </c>
      <c r="B108" s="15" t="inlineStr">
        <is>
          <t>C</t>
        </is>
      </c>
      <c r="C108" s="15" t="inlineStr">
        <is>
          <t>VPDGVG72R49Z303P</t>
        </is>
      </c>
      <c r="D108" s="15" t="inlineStr">
        <is>
          <t>7</t>
        </is>
      </c>
      <c r="E108" s="16" t="n">
        <v>45792</v>
      </c>
      <c r="F108" s="17" t="n">
        <v>0.75</v>
      </c>
      <c r="G108" s="15" t="inlineStr"/>
      <c r="H108" s="15" t="b">
        <v>1</v>
      </c>
      <c r="I108" s="17" t="n">
        <v>1046.92</v>
      </c>
      <c r="J108" s="15" t="n">
        <v>0</v>
      </c>
      <c r="K108" s="17" t="n">
        <v>0</v>
      </c>
      <c r="L108" s="17" t="n">
        <v>0</v>
      </c>
      <c r="M108" s="17" t="n">
        <v>0</v>
      </c>
      <c r="N108" s="17" t="n">
        <v>1046.92</v>
      </c>
      <c r="O108" s="17" t="n">
        <v>96.22</v>
      </c>
      <c r="P108" s="17" t="n">
        <v>950.7</v>
      </c>
      <c r="Q108" s="17" t="n">
        <v>55.74</v>
      </c>
      <c r="R108" s="17" t="n">
        <v>14.26</v>
      </c>
      <c r="S108" s="17" t="n">
        <v>880.7</v>
      </c>
      <c r="T108" s="17" t="n">
        <v>90.47</v>
      </c>
      <c r="U108" s="18" t="n">
        <v>2.1667</v>
      </c>
      <c r="V108" s="18" t="n">
        <v>2</v>
      </c>
      <c r="W108" s="18" t="n">
        <v>15.0985</v>
      </c>
      <c r="X108" s="19">
        <f>IF($A108="","",ROUND(INDEX(CCNL!$F$5:$F$12,MATCH(D108,CCNL!$A$5:$A$12,0))*F108,2))</f>
        <v/>
      </c>
      <c r="Y108" s="4">
        <f>IF($A108="","",(YEAR(Parametri!$C$5)*12+MONTH(Parametri!$C$5))-(YEAR(E108)*12+MONTH(E108)))</f>
        <v/>
      </c>
      <c r="Z108" s="4">
        <f>IF($A108="","",MIN(Parametri!$C$13,MAX(0,INT((Y108-1)/36))))</f>
        <v/>
      </c>
      <c r="AA108" s="19">
        <f>IF($A108="","",ROUND(INDEX(CCNL!$I$5:$I$12,MATCH(D108,CCNL!$A$5:$A$12,0))*Z108*F108,2))</f>
        <v/>
      </c>
      <c r="AB108" s="19">
        <f>IF($A108="","",ROUND(ROUND(N108,0)*Parametri!$C$6,2))</f>
        <v/>
      </c>
      <c r="AC108" s="19">
        <f>IF($A108="","",ROUND((I108+K108+L108)*Parametri!$C$8/Parametri!$C$7/12,2))</f>
        <v/>
      </c>
      <c r="AD108" s="20">
        <f>IF($A108="","",IFERROR(INDEX('Mese precedente'!$D$5:$D$254,MATCH(A108,'Mese precedente'!$A$5:$A$254,0)),0))</f>
        <v/>
      </c>
      <c r="AE108" s="21">
        <f>IF($A108="","",ROUND(AD108+ROUND(Parametri!$C$9/12,4)-V108,4))</f>
        <v/>
      </c>
      <c r="AF108" s="19">
        <f>IF($A108="","",ROUND(I108+K108+L108+M108,2))</f>
        <v/>
      </c>
      <c r="AG108" s="19">
        <f>IF($A108="","",ROUND(N108-O108-Q108-R108,2))</f>
        <v/>
      </c>
      <c r="AH108" s="22">
        <f>IF($A108="","",IFERROR(INDEX('Mese precedente'!$C$5:$C$254,MATCH(A108,'Mese precedente'!$A$5:$A$254,0)),""))</f>
        <v/>
      </c>
      <c r="AI108" s="23">
        <f>IF($A108="","",IF(AH108="","",S108/AH108-1))</f>
        <v/>
      </c>
      <c r="AJ108" s="4">
        <f>IF($A108="","",CHAR(65+MOD(SUMPRODUCT(SUMIF('Codice fiscale'!$A$5:$A$40,MID(C108,{1,3,5,7,9,11,13,15},1),'Codice fiscale'!$B$5:$B$40))+SUMPRODUCT(SUMIF('Codice fiscale'!$A$5:$A$40,MID(C108,{2,4,6,8,10,12,14},1),'Codice fiscale'!$C$5:$C$40)),26)))</f>
        <v/>
      </c>
      <c r="AK108" s="4">
        <f>IF($A108="","",IF(ABS(I108-X108)&gt;Parametri!$C$11,"ERRORE","OK"))</f>
        <v/>
      </c>
      <c r="AL108" s="4">
        <f>IF($A108="","",IF(ABS(K108-AA108)&gt;Parametri!$C$11,"ERRORE","OK"))</f>
        <v/>
      </c>
      <c r="AM108" s="4">
        <f>IF($A108="","",IF(ABS(O108-AB108)&gt;Parametri!$C$11,"ERRORE","OK"))</f>
        <v/>
      </c>
      <c r="AN108" s="4">
        <f>IF($A108="","",IF(ABS(T108-AC108)&gt;Parametri!$C$11,"ERRORE","OK"))</f>
        <v/>
      </c>
      <c r="AO108" s="4">
        <f>IF($A108="","",IF(ABS(W108-AE108)&gt;Parametri!$C$12,"ERRORE","OK"))</f>
        <v/>
      </c>
      <c r="AP108" s="4">
        <f>IF($A108="","",IF(OR(ABS(N108-AF108)&gt;Parametri!$C$11,ABS(S108-AG108)&gt;Parametri!$C$11),"ERRORE","OK"))</f>
        <v/>
      </c>
      <c r="AQ108" s="4">
        <f>IF($A108="","",IF(AI108="","OK",IF(AND(ABS(AI108)&gt;Parametri!$C$10,G108=""),"ERRORE","OK")))</f>
        <v/>
      </c>
      <c r="AR108" s="4">
        <f>IF($A108="","",IF(AND(LEN(C108)=16,RIGHT(C108,1)=AJ108),"OK","ERRORE"))</f>
        <v/>
      </c>
      <c r="AS108" s="4">
        <f>IF($A108="","",IF(ISNA(MATCH(A108,'Mese precedente'!$A$5:$A$254,0)),"OK",IF(AND(G108="",OR(INDEX('Mese precedente'!$E$5:$E$254,MATCH(A108,'Mese precedente'!$A$5:$A$254,0))&amp;""&lt;&gt;D108&amp;"",ABS(INDEX('Mese precedente'!$F$5:$F$254,MATCH(A108,'Mese precedente'!$A$5:$A$254,0))-F108)&gt;Parametri!$C$11,ABS(INDEX('Mese precedente'!$G$5:$G$254,MATCH(A108,'Mese precedente'!$A$5:$A$254,0))-L108)&gt;Parametri!$C$11,INDEX('Mese precedente'!$H$5:$H$254,MATCH(A108,'Mese precedente'!$A$5:$A$254,0))&lt;&gt;E108)),"ERRORE","OK")))</f>
        <v/>
      </c>
      <c r="AT108" s="12">
        <f>IF($A108="","",COUNTIF(AK108:AS108,"ERRORE")+COUNTIF(AY108,"ERRORE"))</f>
        <v/>
      </c>
      <c r="AU108" s="15" t="n">
        <v>9</v>
      </c>
      <c r="AV108" s="15" t="n">
        <v>3</v>
      </c>
      <c r="AW108" s="4">
        <f>IF($A108="","",IF(E108&lt;=DATE(YEAR(Parametri!$C$5),1,1),MONTH(Parametri!$C$5),(YEAR(Parametri!$C$5)*12+MONTH(Parametri!$C$5))-(YEAR(E108)*12+MONTH(E108))+IF(DAY(EOMONTH(E108,0))-DAY(E108)+1&gt;=Parametri!$C$14,1,0)))</f>
        <v/>
      </c>
      <c r="AX108" s="4">
        <f>IF($A108="","",IF(E108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108)*12+MONTH(E108))+IF(DAY(EOMONTH(E108,0))-DAY(E108)+1&gt;=Parametri!$C$14,1,0)))</f>
        <v/>
      </c>
      <c r="AY108" s="4">
        <f>IF($A108="","",IF(AND(AU108="",AV108=""),"OK",IF(OR(AU108&lt;&gt;AW108,AV108&lt;&gt;AX108),"ERRORE","OK")))</f>
        <v/>
      </c>
    </row>
    <row r="109">
      <c r="A109" s="15" t="inlineStr">
        <is>
          <t>C105</t>
        </is>
      </c>
      <c r="B109" s="15" t="inlineStr">
        <is>
          <t>C</t>
        </is>
      </c>
      <c r="C109" s="15" t="inlineStr">
        <is>
          <t>BCBBTB67R52Z260R</t>
        </is>
      </c>
      <c r="D109" s="15" t="inlineStr">
        <is>
          <t>Quadri</t>
        </is>
      </c>
      <c r="E109" s="16" t="n">
        <v>44097</v>
      </c>
      <c r="F109" s="17" t="n">
        <v>1</v>
      </c>
      <c r="G109" s="15" t="inlineStr"/>
      <c r="H109" s="15" t="b">
        <v>1</v>
      </c>
      <c r="I109" s="17" t="n">
        <v>2984.22</v>
      </c>
      <c r="J109" s="15" t="n">
        <v>1</v>
      </c>
      <c r="K109" s="17" t="n">
        <v>25.46</v>
      </c>
      <c r="L109" s="17" t="n">
        <v>300</v>
      </c>
      <c r="M109" s="17" t="n">
        <v>0</v>
      </c>
      <c r="N109" s="17" t="n">
        <v>3309.68</v>
      </c>
      <c r="O109" s="17" t="n">
        <v>304.19</v>
      </c>
      <c r="P109" s="17" t="n">
        <v>3005.49</v>
      </c>
      <c r="Q109" s="17" t="n">
        <v>665.78</v>
      </c>
      <c r="R109" s="17" t="n">
        <v>45.08</v>
      </c>
      <c r="S109" s="17" t="n">
        <v>2294.63</v>
      </c>
      <c r="T109" s="17" t="n">
        <v>286.02</v>
      </c>
      <c r="U109" s="18" t="n">
        <v>2.1667</v>
      </c>
      <c r="V109" s="18" t="n">
        <v>1</v>
      </c>
      <c r="W109" s="18" t="n">
        <v>23.1446</v>
      </c>
      <c r="X109" s="19">
        <f>IF($A109="","",ROUND(INDEX(CCNL!$F$5:$F$12,MATCH(D109,CCNL!$A$5:$A$12,0))*F109,2))</f>
        <v/>
      </c>
      <c r="Y109" s="4">
        <f>IF($A109="","",(YEAR(Parametri!$C$5)*12+MONTH(Parametri!$C$5))-(YEAR(E109)*12+MONTH(E109)))</f>
        <v/>
      </c>
      <c r="Z109" s="4">
        <f>IF($A109="","",MIN(Parametri!$C$13,MAX(0,INT((Y109-1)/36))))</f>
        <v/>
      </c>
      <c r="AA109" s="19">
        <f>IF($A109="","",ROUND(INDEX(CCNL!$I$5:$I$12,MATCH(D109,CCNL!$A$5:$A$12,0))*Z109*F109,2))</f>
        <v/>
      </c>
      <c r="AB109" s="19">
        <f>IF($A109="","",ROUND(ROUND(N109,0)*Parametri!$C$6,2))</f>
        <v/>
      </c>
      <c r="AC109" s="19">
        <f>IF($A109="","",ROUND((I109+K109+L109)*Parametri!$C$8/Parametri!$C$7/12,2))</f>
        <v/>
      </c>
      <c r="AD109" s="20">
        <f>IF($A109="","",IFERROR(INDEX('Mese precedente'!$D$5:$D$254,MATCH(A109,'Mese precedente'!$A$5:$A$254,0)),0))</f>
        <v/>
      </c>
      <c r="AE109" s="21">
        <f>IF($A109="","",ROUND(AD109+ROUND(Parametri!$C$9/12,4)-V109,4))</f>
        <v/>
      </c>
      <c r="AF109" s="19">
        <f>IF($A109="","",ROUND(I109+K109+L109+M109,2))</f>
        <v/>
      </c>
      <c r="AG109" s="19">
        <f>IF($A109="","",ROUND(N109-O109-Q109-R109,2))</f>
        <v/>
      </c>
      <c r="AH109" s="22">
        <f>IF($A109="","",IFERROR(INDEX('Mese precedente'!$C$5:$C$254,MATCH(A109,'Mese precedente'!$A$5:$A$254,0)),""))</f>
        <v/>
      </c>
      <c r="AI109" s="23">
        <f>IF($A109="","",IF(AH109="","",S109/AH109-1))</f>
        <v/>
      </c>
      <c r="AJ109" s="4">
        <f>IF($A109="","",CHAR(65+MOD(SUMPRODUCT(SUMIF('Codice fiscale'!$A$5:$A$40,MID(C109,{1,3,5,7,9,11,13,15},1),'Codice fiscale'!$B$5:$B$40))+SUMPRODUCT(SUMIF('Codice fiscale'!$A$5:$A$40,MID(C109,{2,4,6,8,10,12,14},1),'Codice fiscale'!$C$5:$C$40)),26)))</f>
        <v/>
      </c>
      <c r="AK109" s="4">
        <f>IF($A109="","",IF(ABS(I109-X109)&gt;Parametri!$C$11,"ERRORE","OK"))</f>
        <v/>
      </c>
      <c r="AL109" s="4">
        <f>IF($A109="","",IF(ABS(K109-AA109)&gt;Parametri!$C$11,"ERRORE","OK"))</f>
        <v/>
      </c>
      <c r="AM109" s="4">
        <f>IF($A109="","",IF(ABS(O109-AB109)&gt;Parametri!$C$11,"ERRORE","OK"))</f>
        <v/>
      </c>
      <c r="AN109" s="4">
        <f>IF($A109="","",IF(ABS(T109-AC109)&gt;Parametri!$C$11,"ERRORE","OK"))</f>
        <v/>
      </c>
      <c r="AO109" s="4">
        <f>IF($A109="","",IF(ABS(W109-AE109)&gt;Parametri!$C$12,"ERRORE","OK"))</f>
        <v/>
      </c>
      <c r="AP109" s="4">
        <f>IF($A109="","",IF(OR(ABS(N109-AF109)&gt;Parametri!$C$11,ABS(S109-AG109)&gt;Parametri!$C$11),"ERRORE","OK"))</f>
        <v/>
      </c>
      <c r="AQ109" s="4">
        <f>IF($A109="","",IF(AI109="","OK",IF(AND(ABS(AI109)&gt;Parametri!$C$10,G109=""),"ERRORE","OK")))</f>
        <v/>
      </c>
      <c r="AR109" s="4">
        <f>IF($A109="","",IF(AND(LEN(C109)=16,RIGHT(C109,1)=AJ109),"OK","ERRORE"))</f>
        <v/>
      </c>
      <c r="AS109" s="4">
        <f>IF($A109="","",IF(ISNA(MATCH(A109,'Mese precedente'!$A$5:$A$254,0)),"OK",IF(AND(G109="",OR(INDEX('Mese precedente'!$E$5:$E$254,MATCH(A109,'Mese precedente'!$A$5:$A$254,0))&amp;""&lt;&gt;D109&amp;"",ABS(INDEX('Mese precedente'!$F$5:$F$254,MATCH(A109,'Mese precedente'!$A$5:$A$254,0))-F109)&gt;Parametri!$C$11,ABS(INDEX('Mese precedente'!$G$5:$G$254,MATCH(A109,'Mese precedente'!$A$5:$A$254,0))-L109)&gt;Parametri!$C$11,INDEX('Mese precedente'!$H$5:$H$254,MATCH(A109,'Mese precedente'!$A$5:$A$254,0))&lt;&gt;E109)),"ERRORE","OK")))</f>
        <v/>
      </c>
      <c r="AT109" s="12">
        <f>IF($A109="","",COUNTIF(AK109:AS109,"ERRORE")+COUNTIF(AY109,"ERRORE"))</f>
        <v/>
      </c>
      <c r="AU109" s="15" t="n">
        <v>9</v>
      </c>
      <c r="AV109" s="15" t="n">
        <v>3</v>
      </c>
      <c r="AW109" s="4">
        <f>IF($A109="","",IF(E109&lt;=DATE(YEAR(Parametri!$C$5),1,1),MONTH(Parametri!$C$5),(YEAR(Parametri!$C$5)*12+MONTH(Parametri!$C$5))-(YEAR(E109)*12+MONTH(E109))+IF(DAY(EOMONTH(E109,0))-DAY(E109)+1&gt;=Parametri!$C$14,1,0)))</f>
        <v/>
      </c>
      <c r="AX109" s="4">
        <f>IF($A109="","",IF(E109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109)*12+MONTH(E109))+IF(DAY(EOMONTH(E109,0))-DAY(E109)+1&gt;=Parametri!$C$14,1,0)))</f>
        <v/>
      </c>
      <c r="AY109" s="4">
        <f>IF($A109="","",IF(AND(AU109="",AV109=""),"OK",IF(OR(AU109&lt;&gt;AW109,AV109&lt;&gt;AX109),"ERRORE","OK")))</f>
        <v/>
      </c>
    </row>
    <row r="110">
      <c r="A110" s="15" t="inlineStr">
        <is>
          <t>C106</t>
        </is>
      </c>
      <c r="B110" s="15" t="inlineStr">
        <is>
          <t>C</t>
        </is>
      </c>
      <c r="C110" s="15" t="inlineStr">
        <is>
          <t>NFFBLN93A65Z116L</t>
        </is>
      </c>
      <c r="D110" s="15" t="inlineStr">
        <is>
          <t>4</t>
        </is>
      </c>
      <c r="E110" s="16" t="n">
        <v>41186</v>
      </c>
      <c r="F110" s="17" t="n">
        <v>1</v>
      </c>
      <c r="G110" s="15" t="inlineStr"/>
      <c r="H110" s="15" t="b">
        <v>1</v>
      </c>
      <c r="I110" s="17" t="n">
        <v>1781.68</v>
      </c>
      <c r="J110" s="15" t="n">
        <v>4</v>
      </c>
      <c r="K110" s="17" t="n">
        <v>82.64</v>
      </c>
      <c r="L110" s="17" t="n">
        <v>0</v>
      </c>
      <c r="M110" s="17" t="n">
        <v>0</v>
      </c>
      <c r="N110" s="17" t="n">
        <v>1864.32</v>
      </c>
      <c r="O110" s="17" t="n">
        <v>171.3</v>
      </c>
      <c r="P110" s="17" t="n">
        <v>1693.02</v>
      </c>
      <c r="Q110" s="17" t="n">
        <v>244.2</v>
      </c>
      <c r="R110" s="17" t="n">
        <v>25.4</v>
      </c>
      <c r="S110" s="17" t="n">
        <v>1423.42</v>
      </c>
      <c r="T110" s="17" t="n">
        <v>161.11</v>
      </c>
      <c r="U110" s="18" t="n">
        <v>2.1667</v>
      </c>
      <c r="V110" s="18" t="n">
        <v>2</v>
      </c>
      <c r="W110" s="18" t="n">
        <v>23.541</v>
      </c>
      <c r="X110" s="19">
        <f>IF($A110="","",ROUND(INDEX(CCNL!$F$5:$F$12,MATCH(D110,CCNL!$A$5:$A$12,0))*F110,2))</f>
        <v/>
      </c>
      <c r="Y110" s="4">
        <f>IF($A110="","",(YEAR(Parametri!$C$5)*12+MONTH(Parametri!$C$5))-(YEAR(E110)*12+MONTH(E110)))</f>
        <v/>
      </c>
      <c r="Z110" s="4">
        <f>IF($A110="","",MIN(Parametri!$C$13,MAX(0,INT((Y110-1)/36))))</f>
        <v/>
      </c>
      <c r="AA110" s="19">
        <f>IF($A110="","",ROUND(INDEX(CCNL!$I$5:$I$12,MATCH(D110,CCNL!$A$5:$A$12,0))*Z110*F110,2))</f>
        <v/>
      </c>
      <c r="AB110" s="19">
        <f>IF($A110="","",ROUND(ROUND(N110,0)*Parametri!$C$6,2))</f>
        <v/>
      </c>
      <c r="AC110" s="19">
        <f>IF($A110="","",ROUND((I110+K110+L110)*Parametri!$C$8/Parametri!$C$7/12,2))</f>
        <v/>
      </c>
      <c r="AD110" s="20">
        <f>IF($A110="","",IFERROR(INDEX('Mese precedente'!$D$5:$D$254,MATCH(A110,'Mese precedente'!$A$5:$A$254,0)),0))</f>
        <v/>
      </c>
      <c r="AE110" s="21">
        <f>IF($A110="","",ROUND(AD110+ROUND(Parametri!$C$9/12,4)-V110,4))</f>
        <v/>
      </c>
      <c r="AF110" s="19">
        <f>IF($A110="","",ROUND(I110+K110+L110+M110,2))</f>
        <v/>
      </c>
      <c r="AG110" s="19">
        <f>IF($A110="","",ROUND(N110-O110-Q110-R110,2))</f>
        <v/>
      </c>
      <c r="AH110" s="22">
        <f>IF($A110="","",IFERROR(INDEX('Mese precedente'!$C$5:$C$254,MATCH(A110,'Mese precedente'!$A$5:$A$254,0)),""))</f>
        <v/>
      </c>
      <c r="AI110" s="23">
        <f>IF($A110="","",IF(AH110="","",S110/AH110-1))</f>
        <v/>
      </c>
      <c r="AJ110" s="4">
        <f>IF($A110="","",CHAR(65+MOD(SUMPRODUCT(SUMIF('Codice fiscale'!$A$5:$A$40,MID(C110,{1,3,5,7,9,11,13,15},1),'Codice fiscale'!$B$5:$B$40))+SUMPRODUCT(SUMIF('Codice fiscale'!$A$5:$A$40,MID(C110,{2,4,6,8,10,12,14},1),'Codice fiscale'!$C$5:$C$40)),26)))</f>
        <v/>
      </c>
      <c r="AK110" s="4">
        <f>IF($A110="","",IF(ABS(I110-X110)&gt;Parametri!$C$11,"ERRORE","OK"))</f>
        <v/>
      </c>
      <c r="AL110" s="4">
        <f>IF($A110="","",IF(ABS(K110-AA110)&gt;Parametri!$C$11,"ERRORE","OK"))</f>
        <v/>
      </c>
      <c r="AM110" s="4">
        <f>IF($A110="","",IF(ABS(O110-AB110)&gt;Parametri!$C$11,"ERRORE","OK"))</f>
        <v/>
      </c>
      <c r="AN110" s="4">
        <f>IF($A110="","",IF(ABS(T110-AC110)&gt;Parametri!$C$11,"ERRORE","OK"))</f>
        <v/>
      </c>
      <c r="AO110" s="4">
        <f>IF($A110="","",IF(ABS(W110-AE110)&gt;Parametri!$C$12,"ERRORE","OK"))</f>
        <v/>
      </c>
      <c r="AP110" s="4">
        <f>IF($A110="","",IF(OR(ABS(N110-AF110)&gt;Parametri!$C$11,ABS(S110-AG110)&gt;Parametri!$C$11),"ERRORE","OK"))</f>
        <v/>
      </c>
      <c r="AQ110" s="4">
        <f>IF($A110="","",IF(AI110="","OK",IF(AND(ABS(AI110)&gt;Parametri!$C$10,G110=""),"ERRORE","OK")))</f>
        <v/>
      </c>
      <c r="AR110" s="4">
        <f>IF($A110="","",IF(AND(LEN(C110)=16,RIGHT(C110,1)=AJ110),"OK","ERRORE"))</f>
        <v/>
      </c>
      <c r="AS110" s="4">
        <f>IF($A110="","",IF(ISNA(MATCH(A110,'Mese precedente'!$A$5:$A$254,0)),"OK",IF(AND(G110="",OR(INDEX('Mese precedente'!$E$5:$E$254,MATCH(A110,'Mese precedente'!$A$5:$A$254,0))&amp;""&lt;&gt;D110&amp;"",ABS(INDEX('Mese precedente'!$F$5:$F$254,MATCH(A110,'Mese precedente'!$A$5:$A$254,0))-F110)&gt;Parametri!$C$11,ABS(INDEX('Mese precedente'!$G$5:$G$254,MATCH(A110,'Mese precedente'!$A$5:$A$254,0))-L110)&gt;Parametri!$C$11,INDEX('Mese precedente'!$H$5:$H$254,MATCH(A110,'Mese precedente'!$A$5:$A$254,0))&lt;&gt;E110)),"ERRORE","OK")))</f>
        <v/>
      </c>
      <c r="AT110" s="12">
        <f>IF($A110="","",COUNTIF(AK110:AS110,"ERRORE")+COUNTIF(AY110,"ERRORE"))</f>
        <v/>
      </c>
      <c r="AU110" s="15" t="n">
        <v>9</v>
      </c>
      <c r="AV110" s="15" t="n">
        <v>3</v>
      </c>
      <c r="AW110" s="4">
        <f>IF($A110="","",IF(E110&lt;=DATE(YEAR(Parametri!$C$5),1,1),MONTH(Parametri!$C$5),(YEAR(Parametri!$C$5)*12+MONTH(Parametri!$C$5))-(YEAR(E110)*12+MONTH(E110))+IF(DAY(EOMONTH(E110,0))-DAY(E110)+1&gt;=Parametri!$C$14,1,0)))</f>
        <v/>
      </c>
      <c r="AX110" s="4">
        <f>IF($A110="","",IF(E110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110)*12+MONTH(E110))+IF(DAY(EOMONTH(E110,0))-DAY(E110)+1&gt;=Parametri!$C$14,1,0)))</f>
        <v/>
      </c>
      <c r="AY110" s="4">
        <f>IF($A110="","",IF(AND(AU110="",AV110=""),"OK",IF(OR(AU110&lt;&gt;AW110,AV110&lt;&gt;AX110),"ERRORE","OK")))</f>
        <v/>
      </c>
    </row>
    <row r="111">
      <c r="A111" s="15" t="inlineStr">
        <is>
          <t>C107</t>
        </is>
      </c>
      <c r="B111" s="15" t="inlineStr">
        <is>
          <t>C</t>
        </is>
      </c>
      <c r="C111" s="15" t="inlineStr">
        <is>
          <t>ZCCGMF94M55Z282A</t>
        </is>
      </c>
      <c r="D111" s="15" t="inlineStr">
        <is>
          <t>5</t>
        </is>
      </c>
      <c r="E111" s="16" t="n">
        <v>45558</v>
      </c>
      <c r="F111" s="17" t="n">
        <v>0.75</v>
      </c>
      <c r="G111" s="15" t="inlineStr"/>
      <c r="H111" s="15" t="b">
        <v>1</v>
      </c>
      <c r="I111" s="17" t="n">
        <v>1243.51</v>
      </c>
      <c r="J111" s="15" t="n">
        <v>0</v>
      </c>
      <c r="K111" s="17" t="n">
        <v>0</v>
      </c>
      <c r="L111" s="17" t="n">
        <v>112.5</v>
      </c>
      <c r="M111" s="17" t="n">
        <v>0</v>
      </c>
      <c r="N111" s="17" t="n">
        <v>1356.01</v>
      </c>
      <c r="O111" s="17" t="n">
        <v>124.62</v>
      </c>
      <c r="P111" s="17" t="n">
        <v>1231.39</v>
      </c>
      <c r="Q111" s="17" t="n">
        <v>120.3</v>
      </c>
      <c r="R111" s="17" t="n">
        <v>18.47</v>
      </c>
      <c r="S111" s="17" t="n">
        <v>1092.62</v>
      </c>
      <c r="T111" s="17" t="n">
        <v>117.19</v>
      </c>
      <c r="U111" s="18" t="n">
        <v>2.1667</v>
      </c>
      <c r="V111" s="18" t="n">
        <v>1</v>
      </c>
      <c r="W111" s="18" t="n">
        <v>6.3025</v>
      </c>
      <c r="X111" s="19">
        <f>IF($A111="","",ROUND(INDEX(CCNL!$F$5:$F$12,MATCH(D111,CCNL!$A$5:$A$12,0))*F111,2))</f>
        <v/>
      </c>
      <c r="Y111" s="4">
        <f>IF($A111="","",(YEAR(Parametri!$C$5)*12+MONTH(Parametri!$C$5))-(YEAR(E111)*12+MONTH(E111)))</f>
        <v/>
      </c>
      <c r="Z111" s="4">
        <f>IF($A111="","",MIN(Parametri!$C$13,MAX(0,INT((Y111-1)/36))))</f>
        <v/>
      </c>
      <c r="AA111" s="19">
        <f>IF($A111="","",ROUND(INDEX(CCNL!$I$5:$I$12,MATCH(D111,CCNL!$A$5:$A$12,0))*Z111*F111,2))</f>
        <v/>
      </c>
      <c r="AB111" s="19">
        <f>IF($A111="","",ROUND(ROUND(N111,0)*Parametri!$C$6,2))</f>
        <v/>
      </c>
      <c r="AC111" s="19">
        <f>IF($A111="","",ROUND((I111+K111+L111)*Parametri!$C$8/Parametri!$C$7/12,2))</f>
        <v/>
      </c>
      <c r="AD111" s="20">
        <f>IF($A111="","",IFERROR(INDEX('Mese precedente'!$D$5:$D$254,MATCH(A111,'Mese precedente'!$A$5:$A$254,0)),0))</f>
        <v/>
      </c>
      <c r="AE111" s="21">
        <f>IF($A111="","",ROUND(AD111+ROUND(Parametri!$C$9/12,4)-V111,4))</f>
        <v/>
      </c>
      <c r="AF111" s="19">
        <f>IF($A111="","",ROUND(I111+K111+L111+M111,2))</f>
        <v/>
      </c>
      <c r="AG111" s="19">
        <f>IF($A111="","",ROUND(N111-O111-Q111-R111,2))</f>
        <v/>
      </c>
      <c r="AH111" s="22">
        <f>IF($A111="","",IFERROR(INDEX('Mese precedente'!$C$5:$C$254,MATCH(A111,'Mese precedente'!$A$5:$A$254,0)),""))</f>
        <v/>
      </c>
      <c r="AI111" s="23">
        <f>IF($A111="","",IF(AH111="","",S111/AH111-1))</f>
        <v/>
      </c>
      <c r="AJ111" s="4">
        <f>IF($A111="","",CHAR(65+MOD(SUMPRODUCT(SUMIF('Codice fiscale'!$A$5:$A$40,MID(C111,{1,3,5,7,9,11,13,15},1),'Codice fiscale'!$B$5:$B$40))+SUMPRODUCT(SUMIF('Codice fiscale'!$A$5:$A$40,MID(C111,{2,4,6,8,10,12,14},1),'Codice fiscale'!$C$5:$C$40)),26)))</f>
        <v/>
      </c>
      <c r="AK111" s="4">
        <f>IF($A111="","",IF(ABS(I111-X111)&gt;Parametri!$C$11,"ERRORE","OK"))</f>
        <v/>
      </c>
      <c r="AL111" s="4">
        <f>IF($A111="","",IF(ABS(K111-AA111)&gt;Parametri!$C$11,"ERRORE","OK"))</f>
        <v/>
      </c>
      <c r="AM111" s="4">
        <f>IF($A111="","",IF(ABS(O111-AB111)&gt;Parametri!$C$11,"ERRORE","OK"))</f>
        <v/>
      </c>
      <c r="AN111" s="4">
        <f>IF($A111="","",IF(ABS(T111-AC111)&gt;Parametri!$C$11,"ERRORE","OK"))</f>
        <v/>
      </c>
      <c r="AO111" s="4">
        <f>IF($A111="","",IF(ABS(W111-AE111)&gt;Parametri!$C$12,"ERRORE","OK"))</f>
        <v/>
      </c>
      <c r="AP111" s="4">
        <f>IF($A111="","",IF(OR(ABS(N111-AF111)&gt;Parametri!$C$11,ABS(S111-AG111)&gt;Parametri!$C$11),"ERRORE","OK"))</f>
        <v/>
      </c>
      <c r="AQ111" s="4">
        <f>IF($A111="","",IF(AI111="","OK",IF(AND(ABS(AI111)&gt;Parametri!$C$10,G111=""),"ERRORE","OK")))</f>
        <v/>
      </c>
      <c r="AR111" s="4">
        <f>IF($A111="","",IF(AND(LEN(C111)=16,RIGHT(C111,1)=AJ111),"OK","ERRORE"))</f>
        <v/>
      </c>
      <c r="AS111" s="4">
        <f>IF($A111="","",IF(ISNA(MATCH(A111,'Mese precedente'!$A$5:$A$254,0)),"OK",IF(AND(G111="",OR(INDEX('Mese precedente'!$E$5:$E$254,MATCH(A111,'Mese precedente'!$A$5:$A$254,0))&amp;""&lt;&gt;D111&amp;"",ABS(INDEX('Mese precedente'!$F$5:$F$254,MATCH(A111,'Mese precedente'!$A$5:$A$254,0))-F111)&gt;Parametri!$C$11,ABS(INDEX('Mese precedente'!$G$5:$G$254,MATCH(A111,'Mese precedente'!$A$5:$A$254,0))-L111)&gt;Parametri!$C$11,INDEX('Mese precedente'!$H$5:$H$254,MATCH(A111,'Mese precedente'!$A$5:$A$254,0))&lt;&gt;E111)),"ERRORE","OK")))</f>
        <v/>
      </c>
      <c r="AT111" s="12">
        <f>IF($A111="","",COUNTIF(AK111:AS111,"ERRORE")+COUNTIF(AY111,"ERRORE"))</f>
        <v/>
      </c>
      <c r="AU111" s="15" t="n">
        <v>9</v>
      </c>
      <c r="AV111" s="15" t="n">
        <v>3</v>
      </c>
      <c r="AW111" s="4">
        <f>IF($A111="","",IF(E111&lt;=DATE(YEAR(Parametri!$C$5),1,1),MONTH(Parametri!$C$5),(YEAR(Parametri!$C$5)*12+MONTH(Parametri!$C$5))-(YEAR(E111)*12+MONTH(E111))+IF(DAY(EOMONTH(E111,0))-DAY(E111)+1&gt;=Parametri!$C$14,1,0)))</f>
        <v/>
      </c>
      <c r="AX111" s="4">
        <f>IF($A111="","",IF(E111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111)*12+MONTH(E111))+IF(DAY(EOMONTH(E111,0))-DAY(E111)+1&gt;=Parametri!$C$14,1,0)))</f>
        <v/>
      </c>
      <c r="AY111" s="4">
        <f>IF($A111="","",IF(AND(AU111="",AV111=""),"OK",IF(OR(AU111&lt;&gt;AW111,AV111&lt;&gt;AX111),"ERRORE","OK")))</f>
        <v/>
      </c>
    </row>
    <row r="112">
      <c r="A112" s="15" t="inlineStr">
        <is>
          <t>C108</t>
        </is>
      </c>
      <c r="B112" s="15" t="inlineStr">
        <is>
          <t>C</t>
        </is>
      </c>
      <c r="C112" s="15" t="inlineStr">
        <is>
          <t>BBGDMF63D57Z326I</t>
        </is>
      </c>
      <c r="D112" s="15" t="inlineStr">
        <is>
          <t>6</t>
        </is>
      </c>
      <c r="E112" s="16" t="n">
        <v>40180</v>
      </c>
      <c r="F112" s="17" t="n">
        <v>1</v>
      </c>
      <c r="G112" s="15" t="inlineStr"/>
      <c r="H112" s="15" t="b">
        <v>0</v>
      </c>
      <c r="I112" s="17" t="n">
        <v>1539.7</v>
      </c>
      <c r="J112" s="15" t="n">
        <v>5</v>
      </c>
      <c r="K112" s="17" t="n">
        <v>98.65000000000001</v>
      </c>
      <c r="L112" s="17" t="n">
        <v>50</v>
      </c>
      <c r="M112" s="17" t="n">
        <v>0</v>
      </c>
      <c r="N112" s="17" t="n">
        <v>1688.35</v>
      </c>
      <c r="O112" s="17" t="n">
        <v>155.13</v>
      </c>
      <c r="P112" s="17" t="n">
        <v>1533.22</v>
      </c>
      <c r="Q112" s="17" t="n">
        <v>201.05</v>
      </c>
      <c r="R112" s="17" t="n">
        <v>23</v>
      </c>
      <c r="S112" s="17" t="n">
        <v>1309.17</v>
      </c>
      <c r="T112" s="17" t="n">
        <v>145.91</v>
      </c>
      <c r="U112" s="18" t="n">
        <v>2.1667</v>
      </c>
      <c r="V112" s="18" t="n">
        <v>0</v>
      </c>
      <c r="W112" s="18" t="n">
        <v>17.494</v>
      </c>
      <c r="X112" s="19">
        <f>IF($A112="","",ROUND(INDEX(CCNL!$F$5:$F$12,MATCH(D112,CCNL!$A$5:$A$12,0))*F112,2))</f>
        <v/>
      </c>
      <c r="Y112" s="4">
        <f>IF($A112="","",(YEAR(Parametri!$C$5)*12+MONTH(Parametri!$C$5))-(YEAR(E112)*12+MONTH(E112)))</f>
        <v/>
      </c>
      <c r="Z112" s="4">
        <f>IF($A112="","",MIN(Parametri!$C$13,MAX(0,INT((Y112-1)/36))))</f>
        <v/>
      </c>
      <c r="AA112" s="19">
        <f>IF($A112="","",ROUND(INDEX(CCNL!$I$5:$I$12,MATCH(D112,CCNL!$A$5:$A$12,0))*Z112*F112,2))</f>
        <v/>
      </c>
      <c r="AB112" s="19">
        <f>IF($A112="","",ROUND(ROUND(N112,0)*Parametri!$C$6,2))</f>
        <v/>
      </c>
      <c r="AC112" s="19">
        <f>IF($A112="","",ROUND((I112+K112+L112)*Parametri!$C$8/Parametri!$C$7/12,2))</f>
        <v/>
      </c>
      <c r="AD112" s="20">
        <f>IF($A112="","",IFERROR(INDEX('Mese precedente'!$D$5:$D$254,MATCH(A112,'Mese precedente'!$A$5:$A$254,0)),0))</f>
        <v/>
      </c>
      <c r="AE112" s="21">
        <f>IF($A112="","",ROUND(AD112+ROUND(Parametri!$C$9/12,4)-V112,4))</f>
        <v/>
      </c>
      <c r="AF112" s="19">
        <f>IF($A112="","",ROUND(I112+K112+L112+M112,2))</f>
        <v/>
      </c>
      <c r="AG112" s="19">
        <f>IF($A112="","",ROUND(N112-O112-Q112-R112,2))</f>
        <v/>
      </c>
      <c r="AH112" s="22">
        <f>IF($A112="","",IFERROR(INDEX('Mese precedente'!$C$5:$C$254,MATCH(A112,'Mese precedente'!$A$5:$A$254,0)),""))</f>
        <v/>
      </c>
      <c r="AI112" s="23">
        <f>IF($A112="","",IF(AH112="","",S112/AH112-1))</f>
        <v/>
      </c>
      <c r="AJ112" s="4">
        <f>IF($A112="","",CHAR(65+MOD(SUMPRODUCT(SUMIF('Codice fiscale'!$A$5:$A$40,MID(C112,{1,3,5,7,9,11,13,15},1),'Codice fiscale'!$B$5:$B$40))+SUMPRODUCT(SUMIF('Codice fiscale'!$A$5:$A$40,MID(C112,{2,4,6,8,10,12,14},1),'Codice fiscale'!$C$5:$C$40)),26)))</f>
        <v/>
      </c>
      <c r="AK112" s="4">
        <f>IF($A112="","",IF(ABS(I112-X112)&gt;Parametri!$C$11,"ERRORE","OK"))</f>
        <v/>
      </c>
      <c r="AL112" s="4">
        <f>IF($A112="","",IF(ABS(K112-AA112)&gt;Parametri!$C$11,"ERRORE","OK"))</f>
        <v/>
      </c>
      <c r="AM112" s="4">
        <f>IF($A112="","",IF(ABS(O112-AB112)&gt;Parametri!$C$11,"ERRORE","OK"))</f>
        <v/>
      </c>
      <c r="AN112" s="4">
        <f>IF($A112="","",IF(ABS(T112-AC112)&gt;Parametri!$C$11,"ERRORE","OK"))</f>
        <v/>
      </c>
      <c r="AO112" s="4">
        <f>IF($A112="","",IF(ABS(W112-AE112)&gt;Parametri!$C$12,"ERRORE","OK"))</f>
        <v/>
      </c>
      <c r="AP112" s="4">
        <f>IF($A112="","",IF(OR(ABS(N112-AF112)&gt;Parametri!$C$11,ABS(S112-AG112)&gt;Parametri!$C$11),"ERRORE","OK"))</f>
        <v/>
      </c>
      <c r="AQ112" s="4">
        <f>IF($A112="","",IF(AI112="","OK",IF(AND(ABS(AI112)&gt;Parametri!$C$10,G112=""),"ERRORE","OK")))</f>
        <v/>
      </c>
      <c r="AR112" s="4">
        <f>IF($A112="","",IF(AND(LEN(C112)=16,RIGHT(C112,1)=AJ112),"OK","ERRORE"))</f>
        <v/>
      </c>
      <c r="AS112" s="4">
        <f>IF($A112="","",IF(ISNA(MATCH(A112,'Mese precedente'!$A$5:$A$254,0)),"OK",IF(AND(G112="",OR(INDEX('Mese precedente'!$E$5:$E$254,MATCH(A112,'Mese precedente'!$A$5:$A$254,0))&amp;""&lt;&gt;D112&amp;"",ABS(INDEX('Mese precedente'!$F$5:$F$254,MATCH(A112,'Mese precedente'!$A$5:$A$254,0))-F112)&gt;Parametri!$C$11,ABS(INDEX('Mese precedente'!$G$5:$G$254,MATCH(A112,'Mese precedente'!$A$5:$A$254,0))-L112)&gt;Parametri!$C$11,INDEX('Mese precedente'!$H$5:$H$254,MATCH(A112,'Mese precedente'!$A$5:$A$254,0))&lt;&gt;E112)),"ERRORE","OK")))</f>
        <v/>
      </c>
      <c r="AT112" s="12">
        <f>IF($A112="","",COUNTIF(AK112:AS112,"ERRORE")+COUNTIF(AY112,"ERRORE"))</f>
        <v/>
      </c>
      <c r="AU112" s="15" t="n">
        <v>9</v>
      </c>
      <c r="AV112" s="15" t="n">
        <v>3</v>
      </c>
      <c r="AW112" s="4">
        <f>IF($A112="","",IF(E112&lt;=DATE(YEAR(Parametri!$C$5),1,1),MONTH(Parametri!$C$5),(YEAR(Parametri!$C$5)*12+MONTH(Parametri!$C$5))-(YEAR(E112)*12+MONTH(E112))+IF(DAY(EOMONTH(E112,0))-DAY(E112)+1&gt;=Parametri!$C$14,1,0)))</f>
        <v/>
      </c>
      <c r="AX112" s="4">
        <f>IF($A112="","",IF(E112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112)*12+MONTH(E112))+IF(DAY(EOMONTH(E112,0))-DAY(E112)+1&gt;=Parametri!$C$14,1,0)))</f>
        <v/>
      </c>
      <c r="AY112" s="4">
        <f>IF($A112="","",IF(AND(AU112="",AV112=""),"OK",IF(OR(AU112&lt;&gt;AW112,AV112&lt;&gt;AX112),"ERRORE","OK")))</f>
        <v/>
      </c>
    </row>
    <row r="113">
      <c r="A113" s="15" t="inlineStr">
        <is>
          <t>C109</t>
        </is>
      </c>
      <c r="B113" s="15" t="inlineStr">
        <is>
          <t>C</t>
        </is>
      </c>
      <c r="C113" s="15" t="inlineStr">
        <is>
          <t>CDMNBP93B11Z147V</t>
        </is>
      </c>
      <c r="D113" s="15" t="inlineStr">
        <is>
          <t>5</t>
        </is>
      </c>
      <c r="E113" s="16" t="n">
        <v>46179</v>
      </c>
      <c r="F113" s="17" t="n">
        <v>1</v>
      </c>
      <c r="G113" s="15" t="inlineStr"/>
      <c r="H113" s="15" t="b">
        <v>0</v>
      </c>
      <c r="I113" s="17" t="n">
        <v>1658.01</v>
      </c>
      <c r="J113" s="15" t="n">
        <v>0</v>
      </c>
      <c r="K113" s="17" t="n">
        <v>0</v>
      </c>
      <c r="L113" s="17" t="n">
        <v>0</v>
      </c>
      <c r="M113" s="17" t="n">
        <v>0</v>
      </c>
      <c r="N113" s="17" t="n">
        <v>1658.01</v>
      </c>
      <c r="O113" s="17" t="n">
        <v>152.37</v>
      </c>
      <c r="P113" s="17" t="n">
        <v>1505.64</v>
      </c>
      <c r="Q113" s="17" t="n">
        <v>193.61</v>
      </c>
      <c r="R113" s="17" t="n">
        <v>22.58</v>
      </c>
      <c r="S113" s="17" t="n">
        <v>1289.45</v>
      </c>
      <c r="T113" s="17" t="n">
        <v>143.28</v>
      </c>
      <c r="U113" s="18" t="n">
        <v>2.1667</v>
      </c>
      <c r="V113" s="18" t="n">
        <v>0</v>
      </c>
      <c r="W113" s="18" t="n">
        <v>4.4542</v>
      </c>
      <c r="X113" s="19">
        <f>IF($A113="","",ROUND(INDEX(CCNL!$F$5:$F$12,MATCH(D113,CCNL!$A$5:$A$12,0))*F113,2))</f>
        <v/>
      </c>
      <c r="Y113" s="4">
        <f>IF($A113="","",(YEAR(Parametri!$C$5)*12+MONTH(Parametri!$C$5))-(YEAR(E113)*12+MONTH(E113)))</f>
        <v/>
      </c>
      <c r="Z113" s="4">
        <f>IF($A113="","",MIN(Parametri!$C$13,MAX(0,INT((Y113-1)/36))))</f>
        <v/>
      </c>
      <c r="AA113" s="19">
        <f>IF($A113="","",ROUND(INDEX(CCNL!$I$5:$I$12,MATCH(D113,CCNL!$A$5:$A$12,0))*Z113*F113,2))</f>
        <v/>
      </c>
      <c r="AB113" s="19">
        <f>IF($A113="","",ROUND(ROUND(N113,0)*Parametri!$C$6,2))</f>
        <v/>
      </c>
      <c r="AC113" s="19">
        <f>IF($A113="","",ROUND((I113+K113+L113)*Parametri!$C$8/Parametri!$C$7/12,2))</f>
        <v/>
      </c>
      <c r="AD113" s="20">
        <f>IF($A113="","",IFERROR(INDEX('Mese precedente'!$D$5:$D$254,MATCH(A113,'Mese precedente'!$A$5:$A$254,0)),0))</f>
        <v/>
      </c>
      <c r="AE113" s="21">
        <f>IF($A113="","",ROUND(AD113+ROUND(Parametri!$C$9/12,4)-V113,4))</f>
        <v/>
      </c>
      <c r="AF113" s="19">
        <f>IF($A113="","",ROUND(I113+K113+L113+M113,2))</f>
        <v/>
      </c>
      <c r="AG113" s="19">
        <f>IF($A113="","",ROUND(N113-O113-Q113-R113,2))</f>
        <v/>
      </c>
      <c r="AH113" s="22">
        <f>IF($A113="","",IFERROR(INDEX('Mese precedente'!$C$5:$C$254,MATCH(A113,'Mese precedente'!$A$5:$A$254,0)),""))</f>
        <v/>
      </c>
      <c r="AI113" s="23">
        <f>IF($A113="","",IF(AH113="","",S113/AH113-1))</f>
        <v/>
      </c>
      <c r="AJ113" s="4">
        <f>IF($A113="","",CHAR(65+MOD(SUMPRODUCT(SUMIF('Codice fiscale'!$A$5:$A$40,MID(C113,{1,3,5,7,9,11,13,15},1),'Codice fiscale'!$B$5:$B$40))+SUMPRODUCT(SUMIF('Codice fiscale'!$A$5:$A$40,MID(C113,{2,4,6,8,10,12,14},1),'Codice fiscale'!$C$5:$C$40)),26)))</f>
        <v/>
      </c>
      <c r="AK113" s="4">
        <f>IF($A113="","",IF(ABS(I113-X113)&gt;Parametri!$C$11,"ERRORE","OK"))</f>
        <v/>
      </c>
      <c r="AL113" s="4">
        <f>IF($A113="","",IF(ABS(K113-AA113)&gt;Parametri!$C$11,"ERRORE","OK"))</f>
        <v/>
      </c>
      <c r="AM113" s="4">
        <f>IF($A113="","",IF(ABS(O113-AB113)&gt;Parametri!$C$11,"ERRORE","OK"))</f>
        <v/>
      </c>
      <c r="AN113" s="4">
        <f>IF($A113="","",IF(ABS(T113-AC113)&gt;Parametri!$C$11,"ERRORE","OK"))</f>
        <v/>
      </c>
      <c r="AO113" s="4">
        <f>IF($A113="","",IF(ABS(W113-AE113)&gt;Parametri!$C$12,"ERRORE","OK"))</f>
        <v/>
      </c>
      <c r="AP113" s="4">
        <f>IF($A113="","",IF(OR(ABS(N113-AF113)&gt;Parametri!$C$11,ABS(S113-AG113)&gt;Parametri!$C$11),"ERRORE","OK"))</f>
        <v/>
      </c>
      <c r="AQ113" s="4">
        <f>IF($A113="","",IF(AI113="","OK",IF(AND(ABS(AI113)&gt;Parametri!$C$10,G113=""),"ERRORE","OK")))</f>
        <v/>
      </c>
      <c r="AR113" s="4">
        <f>IF($A113="","",IF(AND(LEN(C113)=16,RIGHT(C113,1)=AJ113),"OK","ERRORE"))</f>
        <v/>
      </c>
      <c r="AS113" s="4">
        <f>IF($A113="","",IF(ISNA(MATCH(A113,'Mese precedente'!$A$5:$A$254,0)),"OK",IF(AND(G113="",OR(INDEX('Mese precedente'!$E$5:$E$254,MATCH(A113,'Mese precedente'!$A$5:$A$254,0))&amp;""&lt;&gt;D113&amp;"",ABS(INDEX('Mese precedente'!$F$5:$F$254,MATCH(A113,'Mese precedente'!$A$5:$A$254,0))-F113)&gt;Parametri!$C$11,ABS(INDEX('Mese precedente'!$G$5:$G$254,MATCH(A113,'Mese precedente'!$A$5:$A$254,0))-L113)&gt;Parametri!$C$11,INDEX('Mese precedente'!$H$5:$H$254,MATCH(A113,'Mese precedente'!$A$5:$A$254,0))&lt;&gt;E113)),"ERRORE","OK")))</f>
        <v/>
      </c>
      <c r="AT113" s="12">
        <f>IF($A113="","",COUNTIF(AK113:AS113,"ERRORE")+COUNTIF(AY113,"ERRORE"))</f>
        <v/>
      </c>
      <c r="AU113" s="15" t="n">
        <v>4</v>
      </c>
      <c r="AV113" s="15" t="n">
        <v>3</v>
      </c>
      <c r="AW113" s="4">
        <f>IF($A113="","",IF(E113&lt;=DATE(YEAR(Parametri!$C$5),1,1),MONTH(Parametri!$C$5),(YEAR(Parametri!$C$5)*12+MONTH(Parametri!$C$5))-(YEAR(E113)*12+MONTH(E113))+IF(DAY(EOMONTH(E113,0))-DAY(E113)+1&gt;=Parametri!$C$14,1,0)))</f>
        <v/>
      </c>
      <c r="AX113" s="4">
        <f>IF($A113="","",IF(E113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113)*12+MONTH(E113))+IF(DAY(EOMONTH(E113,0))-DAY(E113)+1&gt;=Parametri!$C$14,1,0)))</f>
        <v/>
      </c>
      <c r="AY113" s="4">
        <f>IF($A113="","",IF(AND(AU113="",AV113=""),"OK",IF(OR(AU113&lt;&gt;AW113,AV113&lt;&gt;AX113),"ERRORE","OK")))</f>
        <v/>
      </c>
    </row>
    <row r="114">
      <c r="A114" s="15" t="inlineStr">
        <is>
          <t>C110</t>
        </is>
      </c>
      <c r="B114" s="15" t="inlineStr">
        <is>
          <t>C</t>
        </is>
      </c>
      <c r="C114" s="15" t="inlineStr">
        <is>
          <t>FRZPCT90M01Z197A</t>
        </is>
      </c>
      <c r="D114" s="15" t="inlineStr">
        <is>
          <t>5</t>
        </is>
      </c>
      <c r="E114" s="16" t="n">
        <v>43697</v>
      </c>
      <c r="F114" s="17" t="n">
        <v>1</v>
      </c>
      <c r="G114" s="15" t="inlineStr">
        <is>
          <t>straordinari</t>
        </is>
      </c>
      <c r="H114" s="15" t="b">
        <v>1</v>
      </c>
      <c r="I114" s="17" t="n">
        <v>1658.01</v>
      </c>
      <c r="J114" s="15" t="n">
        <v>2</v>
      </c>
      <c r="K114" s="17" t="n">
        <v>40.6</v>
      </c>
      <c r="L114" s="17" t="n">
        <v>0</v>
      </c>
      <c r="M114" s="17" t="n">
        <v>494.21</v>
      </c>
      <c r="N114" s="17" t="n">
        <v>2192.82</v>
      </c>
      <c r="O114" s="17" t="n">
        <v>201.54</v>
      </c>
      <c r="P114" s="17" t="n">
        <v>1991.28</v>
      </c>
      <c r="Q114" s="17" t="n">
        <v>324.73</v>
      </c>
      <c r="R114" s="17" t="n">
        <v>29.87</v>
      </c>
      <c r="S114" s="17" t="n">
        <v>1636.68</v>
      </c>
      <c r="T114" s="17" t="n">
        <v>146.79</v>
      </c>
      <c r="U114" s="18" t="n">
        <v>2.1667</v>
      </c>
      <c r="V114" s="18" t="n">
        <v>0</v>
      </c>
      <c r="W114" s="18" t="n">
        <v>19.153</v>
      </c>
      <c r="X114" s="19">
        <f>IF($A114="","",ROUND(INDEX(CCNL!$F$5:$F$12,MATCH(D114,CCNL!$A$5:$A$12,0))*F114,2))</f>
        <v/>
      </c>
      <c r="Y114" s="4">
        <f>IF($A114="","",(YEAR(Parametri!$C$5)*12+MONTH(Parametri!$C$5))-(YEAR(E114)*12+MONTH(E114)))</f>
        <v/>
      </c>
      <c r="Z114" s="4">
        <f>IF($A114="","",MIN(Parametri!$C$13,MAX(0,INT((Y114-1)/36))))</f>
        <v/>
      </c>
      <c r="AA114" s="19">
        <f>IF($A114="","",ROUND(INDEX(CCNL!$I$5:$I$12,MATCH(D114,CCNL!$A$5:$A$12,0))*Z114*F114,2))</f>
        <v/>
      </c>
      <c r="AB114" s="19">
        <f>IF($A114="","",ROUND(ROUND(N114,0)*Parametri!$C$6,2))</f>
        <v/>
      </c>
      <c r="AC114" s="19">
        <f>IF($A114="","",ROUND((I114+K114+L114)*Parametri!$C$8/Parametri!$C$7/12,2))</f>
        <v/>
      </c>
      <c r="AD114" s="20">
        <f>IF($A114="","",IFERROR(INDEX('Mese precedente'!$D$5:$D$254,MATCH(A114,'Mese precedente'!$A$5:$A$254,0)),0))</f>
        <v/>
      </c>
      <c r="AE114" s="21">
        <f>IF($A114="","",ROUND(AD114+ROUND(Parametri!$C$9/12,4)-V114,4))</f>
        <v/>
      </c>
      <c r="AF114" s="19">
        <f>IF($A114="","",ROUND(I114+K114+L114+M114,2))</f>
        <v/>
      </c>
      <c r="AG114" s="19">
        <f>IF($A114="","",ROUND(N114-O114-Q114-R114,2))</f>
        <v/>
      </c>
      <c r="AH114" s="22">
        <f>IF($A114="","",IFERROR(INDEX('Mese precedente'!$C$5:$C$254,MATCH(A114,'Mese precedente'!$A$5:$A$254,0)),""))</f>
        <v/>
      </c>
      <c r="AI114" s="23">
        <f>IF($A114="","",IF(AH114="","",S114/AH114-1))</f>
        <v/>
      </c>
      <c r="AJ114" s="4">
        <f>IF($A114="","",CHAR(65+MOD(SUMPRODUCT(SUMIF('Codice fiscale'!$A$5:$A$40,MID(C114,{1,3,5,7,9,11,13,15},1),'Codice fiscale'!$B$5:$B$40))+SUMPRODUCT(SUMIF('Codice fiscale'!$A$5:$A$40,MID(C114,{2,4,6,8,10,12,14},1),'Codice fiscale'!$C$5:$C$40)),26)))</f>
        <v/>
      </c>
      <c r="AK114" s="4">
        <f>IF($A114="","",IF(ABS(I114-X114)&gt;Parametri!$C$11,"ERRORE","OK"))</f>
        <v/>
      </c>
      <c r="AL114" s="4">
        <f>IF($A114="","",IF(ABS(K114-AA114)&gt;Parametri!$C$11,"ERRORE","OK"))</f>
        <v/>
      </c>
      <c r="AM114" s="4">
        <f>IF($A114="","",IF(ABS(O114-AB114)&gt;Parametri!$C$11,"ERRORE","OK"))</f>
        <v/>
      </c>
      <c r="AN114" s="4">
        <f>IF($A114="","",IF(ABS(T114-AC114)&gt;Parametri!$C$11,"ERRORE","OK"))</f>
        <v/>
      </c>
      <c r="AO114" s="4">
        <f>IF($A114="","",IF(ABS(W114-AE114)&gt;Parametri!$C$12,"ERRORE","OK"))</f>
        <v/>
      </c>
      <c r="AP114" s="4">
        <f>IF($A114="","",IF(OR(ABS(N114-AF114)&gt;Parametri!$C$11,ABS(S114-AG114)&gt;Parametri!$C$11),"ERRORE","OK"))</f>
        <v/>
      </c>
      <c r="AQ114" s="4">
        <f>IF($A114="","",IF(AI114="","OK",IF(AND(ABS(AI114)&gt;Parametri!$C$10,G114=""),"ERRORE","OK")))</f>
        <v/>
      </c>
      <c r="AR114" s="4">
        <f>IF($A114="","",IF(AND(LEN(C114)=16,RIGHT(C114,1)=AJ114),"OK","ERRORE"))</f>
        <v/>
      </c>
      <c r="AS114" s="4">
        <f>IF($A114="","",IF(ISNA(MATCH(A114,'Mese precedente'!$A$5:$A$254,0)),"OK",IF(AND(G114="",OR(INDEX('Mese precedente'!$E$5:$E$254,MATCH(A114,'Mese precedente'!$A$5:$A$254,0))&amp;""&lt;&gt;D114&amp;"",ABS(INDEX('Mese precedente'!$F$5:$F$254,MATCH(A114,'Mese precedente'!$A$5:$A$254,0))-F114)&gt;Parametri!$C$11,ABS(INDEX('Mese precedente'!$G$5:$G$254,MATCH(A114,'Mese precedente'!$A$5:$A$254,0))-L114)&gt;Parametri!$C$11,INDEX('Mese precedente'!$H$5:$H$254,MATCH(A114,'Mese precedente'!$A$5:$A$254,0))&lt;&gt;E114)),"ERRORE","OK")))</f>
        <v/>
      </c>
      <c r="AT114" s="12">
        <f>IF($A114="","",COUNTIF(AK114:AS114,"ERRORE")+COUNTIF(AY114,"ERRORE"))</f>
        <v/>
      </c>
      <c r="AU114" s="15" t="n">
        <v>9</v>
      </c>
      <c r="AV114" s="15" t="n">
        <v>3</v>
      </c>
      <c r="AW114" s="4">
        <f>IF($A114="","",IF(E114&lt;=DATE(YEAR(Parametri!$C$5),1,1),MONTH(Parametri!$C$5),(YEAR(Parametri!$C$5)*12+MONTH(Parametri!$C$5))-(YEAR(E114)*12+MONTH(E114))+IF(DAY(EOMONTH(E114,0))-DAY(E114)+1&gt;=Parametri!$C$14,1,0)))</f>
        <v/>
      </c>
      <c r="AX114" s="4">
        <f>IF($A114="","",IF(E114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114)*12+MONTH(E114))+IF(DAY(EOMONTH(E114,0))-DAY(E114)+1&gt;=Parametri!$C$14,1,0)))</f>
        <v/>
      </c>
      <c r="AY114" s="4">
        <f>IF($A114="","",IF(AND(AU114="",AV114=""),"OK",IF(OR(AU114&lt;&gt;AW114,AV114&lt;&gt;AX114),"ERRORE","OK")))</f>
        <v/>
      </c>
    </row>
    <row r="115">
      <c r="A115" s="15" t="inlineStr">
        <is>
          <t>C111</t>
        </is>
      </c>
      <c r="B115" s="15" t="inlineStr">
        <is>
          <t>C</t>
        </is>
      </c>
      <c r="C115" s="15" t="inlineStr">
        <is>
          <t>DZRZRR70M62Z154T</t>
        </is>
      </c>
      <c r="D115" s="15" t="inlineStr">
        <is>
          <t>3</t>
        </is>
      </c>
      <c r="E115" s="16" t="n">
        <v>37148</v>
      </c>
      <c r="F115" s="17" t="n">
        <v>1</v>
      </c>
      <c r="G115" s="15" t="inlineStr"/>
      <c r="H115" s="15" t="b">
        <v>0</v>
      </c>
      <c r="I115" s="17" t="n">
        <v>1981.84</v>
      </c>
      <c r="J115" s="15" t="n">
        <v>8</v>
      </c>
      <c r="K115" s="17" t="n">
        <v>175.6</v>
      </c>
      <c r="L115" s="17" t="n">
        <v>0</v>
      </c>
      <c r="M115" s="17" t="n">
        <v>0</v>
      </c>
      <c r="N115" s="17" t="n">
        <v>2157.44</v>
      </c>
      <c r="O115" s="17" t="n">
        <v>198.23</v>
      </c>
      <c r="P115" s="17" t="n">
        <v>1959.21</v>
      </c>
      <c r="Q115" s="17" t="n">
        <v>316.07</v>
      </c>
      <c r="R115" s="17" t="n">
        <v>29.39</v>
      </c>
      <c r="S115" s="17" t="n">
        <v>1613.75</v>
      </c>
      <c r="T115" s="17" t="n">
        <v>186.45</v>
      </c>
      <c r="U115" s="18" t="n">
        <v>2.1667</v>
      </c>
      <c r="V115" s="18" t="n">
        <v>0</v>
      </c>
      <c r="W115" s="18" t="n">
        <v>21.8881</v>
      </c>
      <c r="X115" s="19">
        <f>IF($A115="","",ROUND(INDEX(CCNL!$F$5:$F$12,MATCH(D115,CCNL!$A$5:$A$12,0))*F115,2))</f>
        <v/>
      </c>
      <c r="Y115" s="4">
        <f>IF($A115="","",(YEAR(Parametri!$C$5)*12+MONTH(Parametri!$C$5))-(YEAR(E115)*12+MONTH(E115)))</f>
        <v/>
      </c>
      <c r="Z115" s="4">
        <f>IF($A115="","",MIN(Parametri!$C$13,MAX(0,INT((Y115-1)/36))))</f>
        <v/>
      </c>
      <c r="AA115" s="19">
        <f>IF($A115="","",ROUND(INDEX(CCNL!$I$5:$I$12,MATCH(D115,CCNL!$A$5:$A$12,0))*Z115*F115,2))</f>
        <v/>
      </c>
      <c r="AB115" s="19">
        <f>IF($A115="","",ROUND(ROUND(N115,0)*Parametri!$C$6,2))</f>
        <v/>
      </c>
      <c r="AC115" s="19">
        <f>IF($A115="","",ROUND((I115+K115+L115)*Parametri!$C$8/Parametri!$C$7/12,2))</f>
        <v/>
      </c>
      <c r="AD115" s="20">
        <f>IF($A115="","",IFERROR(INDEX('Mese precedente'!$D$5:$D$254,MATCH(A115,'Mese precedente'!$A$5:$A$254,0)),0))</f>
        <v/>
      </c>
      <c r="AE115" s="21">
        <f>IF($A115="","",ROUND(AD115+ROUND(Parametri!$C$9/12,4)-V115,4))</f>
        <v/>
      </c>
      <c r="AF115" s="19">
        <f>IF($A115="","",ROUND(I115+K115+L115+M115,2))</f>
        <v/>
      </c>
      <c r="AG115" s="19">
        <f>IF($A115="","",ROUND(N115-O115-Q115-R115,2))</f>
        <v/>
      </c>
      <c r="AH115" s="22">
        <f>IF($A115="","",IFERROR(INDEX('Mese precedente'!$C$5:$C$254,MATCH(A115,'Mese precedente'!$A$5:$A$254,0)),""))</f>
        <v/>
      </c>
      <c r="AI115" s="23">
        <f>IF($A115="","",IF(AH115="","",S115/AH115-1))</f>
        <v/>
      </c>
      <c r="AJ115" s="4">
        <f>IF($A115="","",CHAR(65+MOD(SUMPRODUCT(SUMIF('Codice fiscale'!$A$5:$A$40,MID(C115,{1,3,5,7,9,11,13,15},1),'Codice fiscale'!$B$5:$B$40))+SUMPRODUCT(SUMIF('Codice fiscale'!$A$5:$A$40,MID(C115,{2,4,6,8,10,12,14},1),'Codice fiscale'!$C$5:$C$40)),26)))</f>
        <v/>
      </c>
      <c r="AK115" s="4">
        <f>IF($A115="","",IF(ABS(I115-X115)&gt;Parametri!$C$11,"ERRORE","OK"))</f>
        <v/>
      </c>
      <c r="AL115" s="4">
        <f>IF($A115="","",IF(ABS(K115-AA115)&gt;Parametri!$C$11,"ERRORE","OK"))</f>
        <v/>
      </c>
      <c r="AM115" s="4">
        <f>IF($A115="","",IF(ABS(O115-AB115)&gt;Parametri!$C$11,"ERRORE","OK"))</f>
        <v/>
      </c>
      <c r="AN115" s="4">
        <f>IF($A115="","",IF(ABS(T115-AC115)&gt;Parametri!$C$11,"ERRORE","OK"))</f>
        <v/>
      </c>
      <c r="AO115" s="4">
        <f>IF($A115="","",IF(ABS(W115-AE115)&gt;Parametri!$C$12,"ERRORE","OK"))</f>
        <v/>
      </c>
      <c r="AP115" s="4">
        <f>IF($A115="","",IF(OR(ABS(N115-AF115)&gt;Parametri!$C$11,ABS(S115-AG115)&gt;Parametri!$C$11),"ERRORE","OK"))</f>
        <v/>
      </c>
      <c r="AQ115" s="4">
        <f>IF($A115="","",IF(AI115="","OK",IF(AND(ABS(AI115)&gt;Parametri!$C$10,G115=""),"ERRORE","OK")))</f>
        <v/>
      </c>
      <c r="AR115" s="4">
        <f>IF($A115="","",IF(AND(LEN(C115)=16,RIGHT(C115,1)=AJ115),"OK","ERRORE"))</f>
        <v/>
      </c>
      <c r="AS115" s="4">
        <f>IF($A115="","",IF(ISNA(MATCH(A115,'Mese precedente'!$A$5:$A$254,0)),"OK",IF(AND(G115="",OR(INDEX('Mese precedente'!$E$5:$E$254,MATCH(A115,'Mese precedente'!$A$5:$A$254,0))&amp;""&lt;&gt;D115&amp;"",ABS(INDEX('Mese precedente'!$F$5:$F$254,MATCH(A115,'Mese precedente'!$A$5:$A$254,0))-F115)&gt;Parametri!$C$11,ABS(INDEX('Mese precedente'!$G$5:$G$254,MATCH(A115,'Mese precedente'!$A$5:$A$254,0))-L115)&gt;Parametri!$C$11,INDEX('Mese precedente'!$H$5:$H$254,MATCH(A115,'Mese precedente'!$A$5:$A$254,0))&lt;&gt;E115)),"ERRORE","OK")))</f>
        <v/>
      </c>
      <c r="AT115" s="12">
        <f>IF($A115="","",COUNTIF(AK115:AS115,"ERRORE")+COUNTIF(AY115,"ERRORE"))</f>
        <v/>
      </c>
      <c r="AU115" s="15" t="n">
        <v>9</v>
      </c>
      <c r="AV115" s="15" t="n">
        <v>3</v>
      </c>
      <c r="AW115" s="4">
        <f>IF($A115="","",IF(E115&lt;=DATE(YEAR(Parametri!$C$5),1,1),MONTH(Parametri!$C$5),(YEAR(Parametri!$C$5)*12+MONTH(Parametri!$C$5))-(YEAR(E115)*12+MONTH(E115))+IF(DAY(EOMONTH(E115,0))-DAY(E115)+1&gt;=Parametri!$C$14,1,0)))</f>
        <v/>
      </c>
      <c r="AX115" s="4">
        <f>IF($A115="","",IF(E115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115)*12+MONTH(E115))+IF(DAY(EOMONTH(E115,0))-DAY(E115)+1&gt;=Parametri!$C$14,1,0)))</f>
        <v/>
      </c>
      <c r="AY115" s="4">
        <f>IF($A115="","",IF(AND(AU115="",AV115=""),"OK",IF(OR(AU115&lt;&gt;AW115,AV115&lt;&gt;AX115),"ERRORE","OK")))</f>
        <v/>
      </c>
    </row>
    <row r="116">
      <c r="A116" s="15" t="inlineStr">
        <is>
          <t>C112</t>
        </is>
      </c>
      <c r="B116" s="15" t="inlineStr">
        <is>
          <t>C</t>
        </is>
      </c>
      <c r="C116" s="15" t="inlineStr">
        <is>
          <t>MMFZLC63S13Z302T</t>
        </is>
      </c>
      <c r="D116" s="15" t="inlineStr">
        <is>
          <t>3</t>
        </is>
      </c>
      <c r="E116" s="16" t="n">
        <v>45819</v>
      </c>
      <c r="F116" s="17" t="n">
        <v>0.5</v>
      </c>
      <c r="G116" s="15" t="inlineStr"/>
      <c r="H116" s="15" t="b">
        <v>1</v>
      </c>
      <c r="I116" s="17" t="n">
        <v>990.92</v>
      </c>
      <c r="J116" s="15" t="n">
        <v>0</v>
      </c>
      <c r="K116" s="17" t="n">
        <v>0</v>
      </c>
      <c r="L116" s="17" t="n">
        <v>0</v>
      </c>
      <c r="M116" s="17" t="n">
        <v>0</v>
      </c>
      <c r="N116" s="17" t="n">
        <v>990.92</v>
      </c>
      <c r="O116" s="17" t="n">
        <v>91.06999999999999</v>
      </c>
      <c r="P116" s="17" t="n">
        <v>899.85</v>
      </c>
      <c r="Q116" s="17" t="n">
        <v>44.05</v>
      </c>
      <c r="R116" s="17" t="n">
        <v>13.5</v>
      </c>
      <c r="S116" s="17" t="n">
        <v>842.3</v>
      </c>
      <c r="T116" s="17" t="n">
        <v>85.64</v>
      </c>
      <c r="U116" s="18" t="n">
        <v>2.1667</v>
      </c>
      <c r="V116" s="18" t="n">
        <v>1</v>
      </c>
      <c r="W116" s="18" t="n">
        <v>7.1687</v>
      </c>
      <c r="X116" s="19">
        <f>IF($A116="","",ROUND(INDEX(CCNL!$F$5:$F$12,MATCH(D116,CCNL!$A$5:$A$12,0))*F116,2))</f>
        <v/>
      </c>
      <c r="Y116" s="4">
        <f>IF($A116="","",(YEAR(Parametri!$C$5)*12+MONTH(Parametri!$C$5))-(YEAR(E116)*12+MONTH(E116)))</f>
        <v/>
      </c>
      <c r="Z116" s="4">
        <f>IF($A116="","",MIN(Parametri!$C$13,MAX(0,INT((Y116-1)/36))))</f>
        <v/>
      </c>
      <c r="AA116" s="19">
        <f>IF($A116="","",ROUND(INDEX(CCNL!$I$5:$I$12,MATCH(D116,CCNL!$A$5:$A$12,0))*Z116*F116,2))</f>
        <v/>
      </c>
      <c r="AB116" s="19">
        <f>IF($A116="","",ROUND(ROUND(N116,0)*Parametri!$C$6,2))</f>
        <v/>
      </c>
      <c r="AC116" s="19">
        <f>IF($A116="","",ROUND((I116+K116+L116)*Parametri!$C$8/Parametri!$C$7/12,2))</f>
        <v/>
      </c>
      <c r="AD116" s="20">
        <f>IF($A116="","",IFERROR(INDEX('Mese precedente'!$D$5:$D$254,MATCH(A116,'Mese precedente'!$A$5:$A$254,0)),0))</f>
        <v/>
      </c>
      <c r="AE116" s="21">
        <f>IF($A116="","",ROUND(AD116+ROUND(Parametri!$C$9/12,4)-V116,4))</f>
        <v/>
      </c>
      <c r="AF116" s="19">
        <f>IF($A116="","",ROUND(I116+K116+L116+M116,2))</f>
        <v/>
      </c>
      <c r="AG116" s="19">
        <f>IF($A116="","",ROUND(N116-O116-Q116-R116,2))</f>
        <v/>
      </c>
      <c r="AH116" s="22">
        <f>IF($A116="","",IFERROR(INDEX('Mese precedente'!$C$5:$C$254,MATCH(A116,'Mese precedente'!$A$5:$A$254,0)),""))</f>
        <v/>
      </c>
      <c r="AI116" s="23">
        <f>IF($A116="","",IF(AH116="","",S116/AH116-1))</f>
        <v/>
      </c>
      <c r="AJ116" s="4">
        <f>IF($A116="","",CHAR(65+MOD(SUMPRODUCT(SUMIF('Codice fiscale'!$A$5:$A$40,MID(C116,{1,3,5,7,9,11,13,15},1),'Codice fiscale'!$B$5:$B$40))+SUMPRODUCT(SUMIF('Codice fiscale'!$A$5:$A$40,MID(C116,{2,4,6,8,10,12,14},1),'Codice fiscale'!$C$5:$C$40)),26)))</f>
        <v/>
      </c>
      <c r="AK116" s="4">
        <f>IF($A116="","",IF(ABS(I116-X116)&gt;Parametri!$C$11,"ERRORE","OK"))</f>
        <v/>
      </c>
      <c r="AL116" s="4">
        <f>IF($A116="","",IF(ABS(K116-AA116)&gt;Parametri!$C$11,"ERRORE","OK"))</f>
        <v/>
      </c>
      <c r="AM116" s="4">
        <f>IF($A116="","",IF(ABS(O116-AB116)&gt;Parametri!$C$11,"ERRORE","OK"))</f>
        <v/>
      </c>
      <c r="AN116" s="4">
        <f>IF($A116="","",IF(ABS(T116-AC116)&gt;Parametri!$C$11,"ERRORE","OK"))</f>
        <v/>
      </c>
      <c r="AO116" s="4">
        <f>IF($A116="","",IF(ABS(W116-AE116)&gt;Parametri!$C$12,"ERRORE","OK"))</f>
        <v/>
      </c>
      <c r="AP116" s="4">
        <f>IF($A116="","",IF(OR(ABS(N116-AF116)&gt;Parametri!$C$11,ABS(S116-AG116)&gt;Parametri!$C$11),"ERRORE","OK"))</f>
        <v/>
      </c>
      <c r="AQ116" s="4">
        <f>IF($A116="","",IF(AI116="","OK",IF(AND(ABS(AI116)&gt;Parametri!$C$10,G116=""),"ERRORE","OK")))</f>
        <v/>
      </c>
      <c r="AR116" s="4">
        <f>IF($A116="","",IF(AND(LEN(C116)=16,RIGHT(C116,1)=AJ116),"OK","ERRORE"))</f>
        <v/>
      </c>
      <c r="AS116" s="4">
        <f>IF($A116="","",IF(ISNA(MATCH(A116,'Mese precedente'!$A$5:$A$254,0)),"OK",IF(AND(G116="",OR(INDEX('Mese precedente'!$E$5:$E$254,MATCH(A116,'Mese precedente'!$A$5:$A$254,0))&amp;""&lt;&gt;D116&amp;"",ABS(INDEX('Mese precedente'!$F$5:$F$254,MATCH(A116,'Mese precedente'!$A$5:$A$254,0))-F116)&gt;Parametri!$C$11,ABS(INDEX('Mese precedente'!$G$5:$G$254,MATCH(A116,'Mese precedente'!$A$5:$A$254,0))-L116)&gt;Parametri!$C$11,INDEX('Mese precedente'!$H$5:$H$254,MATCH(A116,'Mese precedente'!$A$5:$A$254,0))&lt;&gt;E116)),"ERRORE","OK")))</f>
        <v/>
      </c>
      <c r="AT116" s="12">
        <f>IF($A116="","",COUNTIF(AK116:AS116,"ERRORE")+COUNTIF(AY116,"ERRORE"))</f>
        <v/>
      </c>
      <c r="AU116" s="15" t="n">
        <v>9</v>
      </c>
      <c r="AV116" s="15" t="n">
        <v>3</v>
      </c>
      <c r="AW116" s="4">
        <f>IF($A116="","",IF(E116&lt;=DATE(YEAR(Parametri!$C$5),1,1),MONTH(Parametri!$C$5),(YEAR(Parametri!$C$5)*12+MONTH(Parametri!$C$5))-(YEAR(E116)*12+MONTH(E116))+IF(DAY(EOMONTH(E116,0))-DAY(E116)+1&gt;=Parametri!$C$14,1,0)))</f>
        <v/>
      </c>
      <c r="AX116" s="4">
        <f>IF($A116="","",IF(E116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116)*12+MONTH(E116))+IF(DAY(EOMONTH(E116,0))-DAY(E116)+1&gt;=Parametri!$C$14,1,0)))</f>
        <v/>
      </c>
      <c r="AY116" s="4">
        <f>IF($A116="","",IF(AND(AU116="",AV116=""),"OK",IF(OR(AU116&lt;&gt;AW116,AV116&lt;&gt;AX116),"ERRORE","OK")))</f>
        <v/>
      </c>
    </row>
    <row r="117">
      <c r="A117" s="15" t="inlineStr">
        <is>
          <t>C113</t>
        </is>
      </c>
      <c r="B117" s="15" t="inlineStr">
        <is>
          <t>C</t>
        </is>
      </c>
      <c r="C117" s="15" t="inlineStr">
        <is>
          <t>DGCNSS95C27Z182T</t>
        </is>
      </c>
      <c r="D117" s="15" t="inlineStr">
        <is>
          <t>3</t>
        </is>
      </c>
      <c r="E117" s="16" t="n">
        <v>43753</v>
      </c>
      <c r="F117" s="17" t="n">
        <v>1</v>
      </c>
      <c r="G117" s="15" t="inlineStr"/>
      <c r="H117" s="15" t="b">
        <v>1</v>
      </c>
      <c r="I117" s="17" t="n">
        <v>1981.84</v>
      </c>
      <c r="J117" s="15" t="n">
        <v>2</v>
      </c>
      <c r="K117" s="17" t="n">
        <v>43.9</v>
      </c>
      <c r="L117" s="17" t="n">
        <v>0</v>
      </c>
      <c r="M117" s="17" t="n">
        <v>0</v>
      </c>
      <c r="N117" s="17" t="n">
        <v>2025.74</v>
      </c>
      <c r="O117" s="17" t="n">
        <v>186.19</v>
      </c>
      <c r="P117" s="17" t="n">
        <v>1839.55</v>
      </c>
      <c r="Q117" s="17" t="n">
        <v>283.76</v>
      </c>
      <c r="R117" s="17" t="n">
        <v>27.59</v>
      </c>
      <c r="S117" s="17" t="n">
        <v>1528.2</v>
      </c>
      <c r="T117" s="17" t="n">
        <v>175.06</v>
      </c>
      <c r="U117" s="18" t="n">
        <v>2.1667</v>
      </c>
      <c r="V117" s="18" t="n">
        <v>2</v>
      </c>
      <c r="W117" s="18" t="n">
        <v>15.6067</v>
      </c>
      <c r="X117" s="19">
        <f>IF($A117="","",ROUND(INDEX(CCNL!$F$5:$F$12,MATCH(D117,CCNL!$A$5:$A$12,0))*F117,2))</f>
        <v/>
      </c>
      <c r="Y117" s="4">
        <f>IF($A117="","",(YEAR(Parametri!$C$5)*12+MONTH(Parametri!$C$5))-(YEAR(E117)*12+MONTH(E117)))</f>
        <v/>
      </c>
      <c r="Z117" s="4">
        <f>IF($A117="","",MIN(Parametri!$C$13,MAX(0,INT((Y117-1)/36))))</f>
        <v/>
      </c>
      <c r="AA117" s="19">
        <f>IF($A117="","",ROUND(INDEX(CCNL!$I$5:$I$12,MATCH(D117,CCNL!$A$5:$A$12,0))*Z117*F117,2))</f>
        <v/>
      </c>
      <c r="AB117" s="19">
        <f>IF($A117="","",ROUND(ROUND(N117,0)*Parametri!$C$6,2))</f>
        <v/>
      </c>
      <c r="AC117" s="19">
        <f>IF($A117="","",ROUND((I117+K117+L117)*Parametri!$C$8/Parametri!$C$7/12,2))</f>
        <v/>
      </c>
      <c r="AD117" s="20">
        <f>IF($A117="","",IFERROR(INDEX('Mese precedente'!$D$5:$D$254,MATCH(A117,'Mese precedente'!$A$5:$A$254,0)),0))</f>
        <v/>
      </c>
      <c r="AE117" s="21">
        <f>IF($A117="","",ROUND(AD117+ROUND(Parametri!$C$9/12,4)-V117,4))</f>
        <v/>
      </c>
      <c r="AF117" s="19">
        <f>IF($A117="","",ROUND(I117+K117+L117+M117,2))</f>
        <v/>
      </c>
      <c r="AG117" s="19">
        <f>IF($A117="","",ROUND(N117-O117-Q117-R117,2))</f>
        <v/>
      </c>
      <c r="AH117" s="22">
        <f>IF($A117="","",IFERROR(INDEX('Mese precedente'!$C$5:$C$254,MATCH(A117,'Mese precedente'!$A$5:$A$254,0)),""))</f>
        <v/>
      </c>
      <c r="AI117" s="23">
        <f>IF($A117="","",IF(AH117="","",S117/AH117-1))</f>
        <v/>
      </c>
      <c r="AJ117" s="4">
        <f>IF($A117="","",CHAR(65+MOD(SUMPRODUCT(SUMIF('Codice fiscale'!$A$5:$A$40,MID(C117,{1,3,5,7,9,11,13,15},1),'Codice fiscale'!$B$5:$B$40))+SUMPRODUCT(SUMIF('Codice fiscale'!$A$5:$A$40,MID(C117,{2,4,6,8,10,12,14},1),'Codice fiscale'!$C$5:$C$40)),26)))</f>
        <v/>
      </c>
      <c r="AK117" s="4">
        <f>IF($A117="","",IF(ABS(I117-X117)&gt;Parametri!$C$11,"ERRORE","OK"))</f>
        <v/>
      </c>
      <c r="AL117" s="4">
        <f>IF($A117="","",IF(ABS(K117-AA117)&gt;Parametri!$C$11,"ERRORE","OK"))</f>
        <v/>
      </c>
      <c r="AM117" s="4">
        <f>IF($A117="","",IF(ABS(O117-AB117)&gt;Parametri!$C$11,"ERRORE","OK"))</f>
        <v/>
      </c>
      <c r="AN117" s="4">
        <f>IF($A117="","",IF(ABS(T117-AC117)&gt;Parametri!$C$11,"ERRORE","OK"))</f>
        <v/>
      </c>
      <c r="AO117" s="4">
        <f>IF($A117="","",IF(ABS(W117-AE117)&gt;Parametri!$C$12,"ERRORE","OK"))</f>
        <v/>
      </c>
      <c r="AP117" s="4">
        <f>IF($A117="","",IF(OR(ABS(N117-AF117)&gt;Parametri!$C$11,ABS(S117-AG117)&gt;Parametri!$C$11),"ERRORE","OK"))</f>
        <v/>
      </c>
      <c r="AQ117" s="4">
        <f>IF($A117="","",IF(AI117="","OK",IF(AND(ABS(AI117)&gt;Parametri!$C$10,G117=""),"ERRORE","OK")))</f>
        <v/>
      </c>
      <c r="AR117" s="4">
        <f>IF($A117="","",IF(AND(LEN(C117)=16,RIGHT(C117,1)=AJ117),"OK","ERRORE"))</f>
        <v/>
      </c>
      <c r="AS117" s="4">
        <f>IF($A117="","",IF(ISNA(MATCH(A117,'Mese precedente'!$A$5:$A$254,0)),"OK",IF(AND(G117="",OR(INDEX('Mese precedente'!$E$5:$E$254,MATCH(A117,'Mese precedente'!$A$5:$A$254,0))&amp;""&lt;&gt;D117&amp;"",ABS(INDEX('Mese precedente'!$F$5:$F$254,MATCH(A117,'Mese precedente'!$A$5:$A$254,0))-F117)&gt;Parametri!$C$11,ABS(INDEX('Mese precedente'!$G$5:$G$254,MATCH(A117,'Mese precedente'!$A$5:$A$254,0))-L117)&gt;Parametri!$C$11,INDEX('Mese precedente'!$H$5:$H$254,MATCH(A117,'Mese precedente'!$A$5:$A$254,0))&lt;&gt;E117)),"ERRORE","OK")))</f>
        <v/>
      </c>
      <c r="AT117" s="12">
        <f>IF($A117="","",COUNTIF(AK117:AS117,"ERRORE")+COUNTIF(AY117,"ERRORE"))</f>
        <v/>
      </c>
      <c r="AU117" s="15" t="n">
        <v>9</v>
      </c>
      <c r="AV117" s="15" t="n">
        <v>3</v>
      </c>
      <c r="AW117" s="4">
        <f>IF($A117="","",IF(E117&lt;=DATE(YEAR(Parametri!$C$5),1,1),MONTH(Parametri!$C$5),(YEAR(Parametri!$C$5)*12+MONTH(Parametri!$C$5))-(YEAR(E117)*12+MONTH(E117))+IF(DAY(EOMONTH(E117,0))-DAY(E117)+1&gt;=Parametri!$C$14,1,0)))</f>
        <v/>
      </c>
      <c r="AX117" s="4">
        <f>IF($A117="","",IF(E117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117)*12+MONTH(E117))+IF(DAY(EOMONTH(E117,0))-DAY(E117)+1&gt;=Parametri!$C$14,1,0)))</f>
        <v/>
      </c>
      <c r="AY117" s="4">
        <f>IF($A117="","",IF(AND(AU117="",AV117=""),"OK",IF(OR(AU117&lt;&gt;AW117,AV117&lt;&gt;AX117),"ERRORE","OK")))</f>
        <v/>
      </c>
    </row>
    <row r="118">
      <c r="A118" s="15" t="inlineStr">
        <is>
          <t>C114</t>
        </is>
      </c>
      <c r="B118" s="15" t="inlineStr">
        <is>
          <t>C</t>
        </is>
      </c>
      <c r="C118" s="15" t="inlineStr">
        <is>
          <t>BPTTDT88L66Z258Y</t>
        </is>
      </c>
      <c r="D118" s="15" t="inlineStr">
        <is>
          <t>3</t>
        </is>
      </c>
      <c r="E118" s="16" t="n">
        <v>40812</v>
      </c>
      <c r="F118" s="17" t="n">
        <v>1</v>
      </c>
      <c r="G118" s="15" t="inlineStr"/>
      <c r="H118" s="15" t="b">
        <v>1</v>
      </c>
      <c r="I118" s="17" t="n">
        <v>1981.84</v>
      </c>
      <c r="J118" s="15" t="n">
        <v>4</v>
      </c>
      <c r="K118" s="17" t="n">
        <v>87.8</v>
      </c>
      <c r="L118" s="17" t="n">
        <v>0</v>
      </c>
      <c r="M118" s="17" t="n">
        <v>0</v>
      </c>
      <c r="N118" s="17" t="n">
        <v>2069.64</v>
      </c>
      <c r="O118" s="17" t="n">
        <v>190.23</v>
      </c>
      <c r="P118" s="17" t="n">
        <v>1879.41</v>
      </c>
      <c r="Q118" s="17" t="n">
        <v>294.52</v>
      </c>
      <c r="R118" s="17" t="n">
        <v>28.19</v>
      </c>
      <c r="S118" s="17" t="n">
        <v>1556.7</v>
      </c>
      <c r="T118" s="17" t="n">
        <v>178.86</v>
      </c>
      <c r="U118" s="18" t="n">
        <v>2.1667</v>
      </c>
      <c r="V118" s="18" t="n">
        <v>0</v>
      </c>
      <c r="W118" s="18" t="n">
        <v>22.7115</v>
      </c>
      <c r="X118" s="19">
        <f>IF($A118="","",ROUND(INDEX(CCNL!$F$5:$F$12,MATCH(D118,CCNL!$A$5:$A$12,0))*F118,2))</f>
        <v/>
      </c>
      <c r="Y118" s="4">
        <f>IF($A118="","",(YEAR(Parametri!$C$5)*12+MONTH(Parametri!$C$5))-(YEAR(E118)*12+MONTH(E118)))</f>
        <v/>
      </c>
      <c r="Z118" s="4">
        <f>IF($A118="","",MIN(Parametri!$C$13,MAX(0,INT((Y118-1)/36))))</f>
        <v/>
      </c>
      <c r="AA118" s="19">
        <f>IF($A118="","",ROUND(INDEX(CCNL!$I$5:$I$12,MATCH(D118,CCNL!$A$5:$A$12,0))*Z118*F118,2))</f>
        <v/>
      </c>
      <c r="AB118" s="19">
        <f>IF($A118="","",ROUND(ROUND(N118,0)*Parametri!$C$6,2))</f>
        <v/>
      </c>
      <c r="AC118" s="19">
        <f>IF($A118="","",ROUND((I118+K118+L118)*Parametri!$C$8/Parametri!$C$7/12,2))</f>
        <v/>
      </c>
      <c r="AD118" s="20">
        <f>IF($A118="","",IFERROR(INDEX('Mese precedente'!$D$5:$D$254,MATCH(A118,'Mese precedente'!$A$5:$A$254,0)),0))</f>
        <v/>
      </c>
      <c r="AE118" s="21">
        <f>IF($A118="","",ROUND(AD118+ROUND(Parametri!$C$9/12,4)-V118,4))</f>
        <v/>
      </c>
      <c r="AF118" s="19">
        <f>IF($A118="","",ROUND(I118+K118+L118+M118,2))</f>
        <v/>
      </c>
      <c r="AG118" s="19">
        <f>IF($A118="","",ROUND(N118-O118-Q118-R118,2))</f>
        <v/>
      </c>
      <c r="AH118" s="22">
        <f>IF($A118="","",IFERROR(INDEX('Mese precedente'!$C$5:$C$254,MATCH(A118,'Mese precedente'!$A$5:$A$254,0)),""))</f>
        <v/>
      </c>
      <c r="AI118" s="23">
        <f>IF($A118="","",IF(AH118="","",S118/AH118-1))</f>
        <v/>
      </c>
      <c r="AJ118" s="4">
        <f>IF($A118="","",CHAR(65+MOD(SUMPRODUCT(SUMIF('Codice fiscale'!$A$5:$A$40,MID(C118,{1,3,5,7,9,11,13,15},1),'Codice fiscale'!$B$5:$B$40))+SUMPRODUCT(SUMIF('Codice fiscale'!$A$5:$A$40,MID(C118,{2,4,6,8,10,12,14},1),'Codice fiscale'!$C$5:$C$40)),26)))</f>
        <v/>
      </c>
      <c r="AK118" s="4">
        <f>IF($A118="","",IF(ABS(I118-X118)&gt;Parametri!$C$11,"ERRORE","OK"))</f>
        <v/>
      </c>
      <c r="AL118" s="4">
        <f>IF($A118="","",IF(ABS(K118-AA118)&gt;Parametri!$C$11,"ERRORE","OK"))</f>
        <v/>
      </c>
      <c r="AM118" s="4">
        <f>IF($A118="","",IF(ABS(O118-AB118)&gt;Parametri!$C$11,"ERRORE","OK"))</f>
        <v/>
      </c>
      <c r="AN118" s="4">
        <f>IF($A118="","",IF(ABS(T118-AC118)&gt;Parametri!$C$11,"ERRORE","OK"))</f>
        <v/>
      </c>
      <c r="AO118" s="4">
        <f>IF($A118="","",IF(ABS(W118-AE118)&gt;Parametri!$C$12,"ERRORE","OK"))</f>
        <v/>
      </c>
      <c r="AP118" s="4">
        <f>IF($A118="","",IF(OR(ABS(N118-AF118)&gt;Parametri!$C$11,ABS(S118-AG118)&gt;Parametri!$C$11),"ERRORE","OK"))</f>
        <v/>
      </c>
      <c r="AQ118" s="4">
        <f>IF($A118="","",IF(AI118="","OK",IF(AND(ABS(AI118)&gt;Parametri!$C$10,G118=""),"ERRORE","OK")))</f>
        <v/>
      </c>
      <c r="AR118" s="4">
        <f>IF($A118="","",IF(AND(LEN(C118)=16,RIGHT(C118,1)=AJ118),"OK","ERRORE"))</f>
        <v/>
      </c>
      <c r="AS118" s="4">
        <f>IF($A118="","",IF(ISNA(MATCH(A118,'Mese precedente'!$A$5:$A$254,0)),"OK",IF(AND(G118="",OR(INDEX('Mese precedente'!$E$5:$E$254,MATCH(A118,'Mese precedente'!$A$5:$A$254,0))&amp;""&lt;&gt;D118&amp;"",ABS(INDEX('Mese precedente'!$F$5:$F$254,MATCH(A118,'Mese precedente'!$A$5:$A$254,0))-F118)&gt;Parametri!$C$11,ABS(INDEX('Mese precedente'!$G$5:$G$254,MATCH(A118,'Mese precedente'!$A$5:$A$254,0))-L118)&gt;Parametri!$C$11,INDEX('Mese precedente'!$H$5:$H$254,MATCH(A118,'Mese precedente'!$A$5:$A$254,0))&lt;&gt;E118)),"ERRORE","OK")))</f>
        <v/>
      </c>
      <c r="AT118" s="12">
        <f>IF($A118="","",COUNTIF(AK118:AS118,"ERRORE")+COUNTIF(AY118,"ERRORE"))</f>
        <v/>
      </c>
      <c r="AU118" s="15" t="n">
        <v>9</v>
      </c>
      <c r="AV118" s="15" t="n">
        <v>3</v>
      </c>
      <c r="AW118" s="4">
        <f>IF($A118="","",IF(E118&lt;=DATE(YEAR(Parametri!$C$5),1,1),MONTH(Parametri!$C$5),(YEAR(Parametri!$C$5)*12+MONTH(Parametri!$C$5))-(YEAR(E118)*12+MONTH(E118))+IF(DAY(EOMONTH(E118,0))-DAY(E118)+1&gt;=Parametri!$C$14,1,0)))</f>
        <v/>
      </c>
      <c r="AX118" s="4">
        <f>IF($A118="","",IF(E118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118)*12+MONTH(E118))+IF(DAY(EOMONTH(E118,0))-DAY(E118)+1&gt;=Parametri!$C$14,1,0)))</f>
        <v/>
      </c>
      <c r="AY118" s="4">
        <f>IF($A118="","",IF(AND(AU118="",AV118=""),"OK",IF(OR(AU118&lt;&gt;AW118,AV118&lt;&gt;AX118),"ERRORE","OK")))</f>
        <v/>
      </c>
    </row>
    <row r="119">
      <c r="A119" s="15" t="inlineStr">
        <is>
          <t>C115</t>
        </is>
      </c>
      <c r="B119" s="15" t="inlineStr">
        <is>
          <t>C</t>
        </is>
      </c>
      <c r="C119" s="15" t="inlineStr">
        <is>
          <t>VSVRST80C53Z286T</t>
        </is>
      </c>
      <c r="D119" s="15" t="inlineStr">
        <is>
          <t>7</t>
        </is>
      </c>
      <c r="E119" s="16" t="n">
        <v>38238</v>
      </c>
      <c r="F119" s="17" t="n">
        <v>1</v>
      </c>
      <c r="G119" s="15" t="inlineStr"/>
      <c r="H119" s="15" t="b">
        <v>1</v>
      </c>
      <c r="I119" s="17" t="n">
        <v>1395.89</v>
      </c>
      <c r="J119" s="15" t="n">
        <v>7</v>
      </c>
      <c r="K119" s="17" t="n">
        <v>136.29</v>
      </c>
      <c r="L119" s="17" t="n">
        <v>0</v>
      </c>
      <c r="M119" s="17" t="n">
        <v>0</v>
      </c>
      <c r="N119" s="17" t="n">
        <v>1532.18</v>
      </c>
      <c r="O119" s="17" t="n">
        <v>140.79</v>
      </c>
      <c r="P119" s="17" t="n">
        <v>1391.39</v>
      </c>
      <c r="Q119" s="17" t="n">
        <v>162.76</v>
      </c>
      <c r="R119" s="17" t="n">
        <v>20.87</v>
      </c>
      <c r="S119" s="17" t="n">
        <v>1207.76</v>
      </c>
      <c r="T119" s="17" t="n">
        <v>132.41</v>
      </c>
      <c r="U119" s="18" t="n">
        <v>2.1667</v>
      </c>
      <c r="V119" s="18" t="n">
        <v>0</v>
      </c>
      <c r="W119" s="18" t="n">
        <v>12.2276</v>
      </c>
      <c r="X119" s="19">
        <f>IF($A119="","",ROUND(INDEX(CCNL!$F$5:$F$12,MATCH(D119,CCNL!$A$5:$A$12,0))*F119,2))</f>
        <v/>
      </c>
      <c r="Y119" s="4">
        <f>IF($A119="","",(YEAR(Parametri!$C$5)*12+MONTH(Parametri!$C$5))-(YEAR(E119)*12+MONTH(E119)))</f>
        <v/>
      </c>
      <c r="Z119" s="4">
        <f>IF($A119="","",MIN(Parametri!$C$13,MAX(0,INT((Y119-1)/36))))</f>
        <v/>
      </c>
      <c r="AA119" s="19">
        <f>IF($A119="","",ROUND(INDEX(CCNL!$I$5:$I$12,MATCH(D119,CCNL!$A$5:$A$12,0))*Z119*F119,2))</f>
        <v/>
      </c>
      <c r="AB119" s="19">
        <f>IF($A119="","",ROUND(ROUND(N119,0)*Parametri!$C$6,2))</f>
        <v/>
      </c>
      <c r="AC119" s="19">
        <f>IF($A119="","",ROUND((I119+K119+L119)*Parametri!$C$8/Parametri!$C$7/12,2))</f>
        <v/>
      </c>
      <c r="AD119" s="20">
        <f>IF($A119="","",IFERROR(INDEX('Mese precedente'!$D$5:$D$254,MATCH(A119,'Mese precedente'!$A$5:$A$254,0)),0))</f>
        <v/>
      </c>
      <c r="AE119" s="21">
        <f>IF($A119="","",ROUND(AD119+ROUND(Parametri!$C$9/12,4)-V119,4))</f>
        <v/>
      </c>
      <c r="AF119" s="19">
        <f>IF($A119="","",ROUND(I119+K119+L119+M119,2))</f>
        <v/>
      </c>
      <c r="AG119" s="19">
        <f>IF($A119="","",ROUND(N119-O119-Q119-R119,2))</f>
        <v/>
      </c>
      <c r="AH119" s="22">
        <f>IF($A119="","",IFERROR(INDEX('Mese precedente'!$C$5:$C$254,MATCH(A119,'Mese precedente'!$A$5:$A$254,0)),""))</f>
        <v/>
      </c>
      <c r="AI119" s="23">
        <f>IF($A119="","",IF(AH119="","",S119/AH119-1))</f>
        <v/>
      </c>
      <c r="AJ119" s="4">
        <f>IF($A119="","",CHAR(65+MOD(SUMPRODUCT(SUMIF('Codice fiscale'!$A$5:$A$40,MID(C119,{1,3,5,7,9,11,13,15},1),'Codice fiscale'!$B$5:$B$40))+SUMPRODUCT(SUMIF('Codice fiscale'!$A$5:$A$40,MID(C119,{2,4,6,8,10,12,14},1),'Codice fiscale'!$C$5:$C$40)),26)))</f>
        <v/>
      </c>
      <c r="AK119" s="4">
        <f>IF($A119="","",IF(ABS(I119-X119)&gt;Parametri!$C$11,"ERRORE","OK"))</f>
        <v/>
      </c>
      <c r="AL119" s="4">
        <f>IF($A119="","",IF(ABS(K119-AA119)&gt;Parametri!$C$11,"ERRORE","OK"))</f>
        <v/>
      </c>
      <c r="AM119" s="4">
        <f>IF($A119="","",IF(ABS(O119-AB119)&gt;Parametri!$C$11,"ERRORE","OK"))</f>
        <v/>
      </c>
      <c r="AN119" s="4">
        <f>IF($A119="","",IF(ABS(T119-AC119)&gt;Parametri!$C$11,"ERRORE","OK"))</f>
        <v/>
      </c>
      <c r="AO119" s="4">
        <f>IF($A119="","",IF(ABS(W119-AE119)&gt;Parametri!$C$12,"ERRORE","OK"))</f>
        <v/>
      </c>
      <c r="AP119" s="4">
        <f>IF($A119="","",IF(OR(ABS(N119-AF119)&gt;Parametri!$C$11,ABS(S119-AG119)&gt;Parametri!$C$11),"ERRORE","OK"))</f>
        <v/>
      </c>
      <c r="AQ119" s="4">
        <f>IF($A119="","",IF(AI119="","OK",IF(AND(ABS(AI119)&gt;Parametri!$C$10,G119=""),"ERRORE","OK")))</f>
        <v/>
      </c>
      <c r="AR119" s="4">
        <f>IF($A119="","",IF(AND(LEN(C119)=16,RIGHT(C119,1)=AJ119),"OK","ERRORE"))</f>
        <v/>
      </c>
      <c r="AS119" s="4">
        <f>IF($A119="","",IF(ISNA(MATCH(A119,'Mese precedente'!$A$5:$A$254,0)),"OK",IF(AND(G119="",OR(INDEX('Mese precedente'!$E$5:$E$254,MATCH(A119,'Mese precedente'!$A$5:$A$254,0))&amp;""&lt;&gt;D119&amp;"",ABS(INDEX('Mese precedente'!$F$5:$F$254,MATCH(A119,'Mese precedente'!$A$5:$A$254,0))-F119)&gt;Parametri!$C$11,ABS(INDEX('Mese precedente'!$G$5:$G$254,MATCH(A119,'Mese precedente'!$A$5:$A$254,0))-L119)&gt;Parametri!$C$11,INDEX('Mese precedente'!$H$5:$H$254,MATCH(A119,'Mese precedente'!$A$5:$A$254,0))&lt;&gt;E119)),"ERRORE","OK")))</f>
        <v/>
      </c>
      <c r="AT119" s="12">
        <f>IF($A119="","",COUNTIF(AK119:AS119,"ERRORE")+COUNTIF(AY119,"ERRORE"))</f>
        <v/>
      </c>
      <c r="AU119" s="15" t="n">
        <v>9</v>
      </c>
      <c r="AV119" s="15" t="n">
        <v>3</v>
      </c>
      <c r="AW119" s="4">
        <f>IF($A119="","",IF(E119&lt;=DATE(YEAR(Parametri!$C$5),1,1),MONTH(Parametri!$C$5),(YEAR(Parametri!$C$5)*12+MONTH(Parametri!$C$5))-(YEAR(E119)*12+MONTH(E119))+IF(DAY(EOMONTH(E119,0))-DAY(E119)+1&gt;=Parametri!$C$14,1,0)))</f>
        <v/>
      </c>
      <c r="AX119" s="4">
        <f>IF($A119="","",IF(E119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119)*12+MONTH(E119))+IF(DAY(EOMONTH(E119,0))-DAY(E119)+1&gt;=Parametri!$C$14,1,0)))</f>
        <v/>
      </c>
      <c r="AY119" s="4">
        <f>IF($A119="","",IF(AND(AU119="",AV119=""),"OK",IF(OR(AU119&lt;&gt;AW119,AV119&lt;&gt;AX119),"ERRORE","OK")))</f>
        <v/>
      </c>
    </row>
    <row r="120">
      <c r="A120" s="15" t="inlineStr">
        <is>
          <t>C116</t>
        </is>
      </c>
      <c r="B120" s="15" t="inlineStr">
        <is>
          <t>C</t>
        </is>
      </c>
      <c r="C120" s="15" t="inlineStr">
        <is>
          <t>PBZCFF03B58Z173K</t>
        </is>
      </c>
      <c r="D120" s="15" t="inlineStr">
        <is>
          <t>3</t>
        </is>
      </c>
      <c r="E120" s="16" t="n">
        <v>44044</v>
      </c>
      <c r="F120" s="17" t="n">
        <v>1</v>
      </c>
      <c r="G120" s="15" t="inlineStr"/>
      <c r="H120" s="15" t="b">
        <v>1</v>
      </c>
      <c r="I120" s="17" t="n">
        <v>1981.84</v>
      </c>
      <c r="J120" s="15" t="n">
        <v>2</v>
      </c>
      <c r="K120" s="17" t="n">
        <v>43.9</v>
      </c>
      <c r="L120" s="17" t="n">
        <v>200</v>
      </c>
      <c r="M120" s="17" t="n">
        <v>0</v>
      </c>
      <c r="N120" s="17" t="n">
        <v>2225.74</v>
      </c>
      <c r="O120" s="17" t="n">
        <v>204.57</v>
      </c>
      <c r="P120" s="17" t="n">
        <v>2021.17</v>
      </c>
      <c r="Q120" s="17" t="n">
        <v>332.8</v>
      </c>
      <c r="R120" s="17" t="n">
        <v>30.32</v>
      </c>
      <c r="S120" s="17" t="n">
        <v>1658.05</v>
      </c>
      <c r="T120" s="17" t="n">
        <v>192.35</v>
      </c>
      <c r="U120" s="18" t="n">
        <v>2.1667</v>
      </c>
      <c r="V120" s="18" t="n">
        <v>2</v>
      </c>
      <c r="W120" s="18" t="n">
        <v>19.5666</v>
      </c>
      <c r="X120" s="19">
        <f>IF($A120="","",ROUND(INDEX(CCNL!$F$5:$F$12,MATCH(D120,CCNL!$A$5:$A$12,0))*F120,2))</f>
        <v/>
      </c>
      <c r="Y120" s="4">
        <f>IF($A120="","",(YEAR(Parametri!$C$5)*12+MONTH(Parametri!$C$5))-(YEAR(E120)*12+MONTH(E120)))</f>
        <v/>
      </c>
      <c r="Z120" s="4">
        <f>IF($A120="","",MIN(Parametri!$C$13,MAX(0,INT((Y120-1)/36))))</f>
        <v/>
      </c>
      <c r="AA120" s="19">
        <f>IF($A120="","",ROUND(INDEX(CCNL!$I$5:$I$12,MATCH(D120,CCNL!$A$5:$A$12,0))*Z120*F120,2))</f>
        <v/>
      </c>
      <c r="AB120" s="19">
        <f>IF($A120="","",ROUND(ROUND(N120,0)*Parametri!$C$6,2))</f>
        <v/>
      </c>
      <c r="AC120" s="19">
        <f>IF($A120="","",ROUND((I120+K120+L120)*Parametri!$C$8/Parametri!$C$7/12,2))</f>
        <v/>
      </c>
      <c r="AD120" s="20">
        <f>IF($A120="","",IFERROR(INDEX('Mese precedente'!$D$5:$D$254,MATCH(A120,'Mese precedente'!$A$5:$A$254,0)),0))</f>
        <v/>
      </c>
      <c r="AE120" s="21">
        <f>IF($A120="","",ROUND(AD120+ROUND(Parametri!$C$9/12,4)-V120,4))</f>
        <v/>
      </c>
      <c r="AF120" s="19">
        <f>IF($A120="","",ROUND(I120+K120+L120+M120,2))</f>
        <v/>
      </c>
      <c r="AG120" s="19">
        <f>IF($A120="","",ROUND(N120-O120-Q120-R120,2))</f>
        <v/>
      </c>
      <c r="AH120" s="22">
        <f>IF($A120="","",IFERROR(INDEX('Mese precedente'!$C$5:$C$254,MATCH(A120,'Mese precedente'!$A$5:$A$254,0)),""))</f>
        <v/>
      </c>
      <c r="AI120" s="23">
        <f>IF($A120="","",IF(AH120="","",S120/AH120-1))</f>
        <v/>
      </c>
      <c r="AJ120" s="4">
        <f>IF($A120="","",CHAR(65+MOD(SUMPRODUCT(SUMIF('Codice fiscale'!$A$5:$A$40,MID(C120,{1,3,5,7,9,11,13,15},1),'Codice fiscale'!$B$5:$B$40))+SUMPRODUCT(SUMIF('Codice fiscale'!$A$5:$A$40,MID(C120,{2,4,6,8,10,12,14},1),'Codice fiscale'!$C$5:$C$40)),26)))</f>
        <v/>
      </c>
      <c r="AK120" s="4">
        <f>IF($A120="","",IF(ABS(I120-X120)&gt;Parametri!$C$11,"ERRORE","OK"))</f>
        <v/>
      </c>
      <c r="AL120" s="4">
        <f>IF($A120="","",IF(ABS(K120-AA120)&gt;Parametri!$C$11,"ERRORE","OK"))</f>
        <v/>
      </c>
      <c r="AM120" s="4">
        <f>IF($A120="","",IF(ABS(O120-AB120)&gt;Parametri!$C$11,"ERRORE","OK"))</f>
        <v/>
      </c>
      <c r="AN120" s="4">
        <f>IF($A120="","",IF(ABS(T120-AC120)&gt;Parametri!$C$11,"ERRORE","OK"))</f>
        <v/>
      </c>
      <c r="AO120" s="4">
        <f>IF($A120="","",IF(ABS(W120-AE120)&gt;Parametri!$C$12,"ERRORE","OK"))</f>
        <v/>
      </c>
      <c r="AP120" s="4">
        <f>IF($A120="","",IF(OR(ABS(N120-AF120)&gt;Parametri!$C$11,ABS(S120-AG120)&gt;Parametri!$C$11),"ERRORE","OK"))</f>
        <v/>
      </c>
      <c r="AQ120" s="4">
        <f>IF($A120="","",IF(AI120="","OK",IF(AND(ABS(AI120)&gt;Parametri!$C$10,G120=""),"ERRORE","OK")))</f>
        <v/>
      </c>
      <c r="AR120" s="4">
        <f>IF($A120="","",IF(AND(LEN(C120)=16,RIGHT(C120,1)=AJ120),"OK","ERRORE"))</f>
        <v/>
      </c>
      <c r="AS120" s="4">
        <f>IF($A120="","",IF(ISNA(MATCH(A120,'Mese precedente'!$A$5:$A$254,0)),"OK",IF(AND(G120="",OR(INDEX('Mese precedente'!$E$5:$E$254,MATCH(A120,'Mese precedente'!$A$5:$A$254,0))&amp;""&lt;&gt;D120&amp;"",ABS(INDEX('Mese precedente'!$F$5:$F$254,MATCH(A120,'Mese precedente'!$A$5:$A$254,0))-F120)&gt;Parametri!$C$11,ABS(INDEX('Mese precedente'!$G$5:$G$254,MATCH(A120,'Mese precedente'!$A$5:$A$254,0))-L120)&gt;Parametri!$C$11,INDEX('Mese precedente'!$H$5:$H$254,MATCH(A120,'Mese precedente'!$A$5:$A$254,0))&lt;&gt;E120)),"ERRORE","OK")))</f>
        <v/>
      </c>
      <c r="AT120" s="12">
        <f>IF($A120="","",COUNTIF(AK120:AS120,"ERRORE")+COUNTIF(AY120,"ERRORE"))</f>
        <v/>
      </c>
      <c r="AU120" s="15" t="n">
        <v>9</v>
      </c>
      <c r="AV120" s="15" t="n">
        <v>3</v>
      </c>
      <c r="AW120" s="4">
        <f>IF($A120="","",IF(E120&lt;=DATE(YEAR(Parametri!$C$5),1,1),MONTH(Parametri!$C$5),(YEAR(Parametri!$C$5)*12+MONTH(Parametri!$C$5))-(YEAR(E120)*12+MONTH(E120))+IF(DAY(EOMONTH(E120,0))-DAY(E120)+1&gt;=Parametri!$C$14,1,0)))</f>
        <v/>
      </c>
      <c r="AX120" s="4">
        <f>IF($A120="","",IF(E120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120)*12+MONTH(E120))+IF(DAY(EOMONTH(E120,0))-DAY(E120)+1&gt;=Parametri!$C$14,1,0)))</f>
        <v/>
      </c>
      <c r="AY120" s="4">
        <f>IF($A120="","",IF(AND(AU120="",AV120=""),"OK",IF(OR(AU120&lt;&gt;AW120,AV120&lt;&gt;AX120),"ERRORE","OK")))</f>
        <v/>
      </c>
    </row>
    <row r="121">
      <c r="A121" s="15" t="inlineStr">
        <is>
          <t>C117</t>
        </is>
      </c>
      <c r="B121" s="15" t="inlineStr">
        <is>
          <t>C</t>
        </is>
      </c>
      <c r="C121" s="15" t="inlineStr">
        <is>
          <t>NMTBSP99H64Z168E</t>
        </is>
      </c>
      <c r="D121" s="15" t="inlineStr">
        <is>
          <t>7</t>
        </is>
      </c>
      <c r="E121" s="16" t="n">
        <v>45633</v>
      </c>
      <c r="F121" s="17" t="n">
        <v>1</v>
      </c>
      <c r="G121" s="15" t="inlineStr"/>
      <c r="H121" s="15" t="b">
        <v>1</v>
      </c>
      <c r="I121" s="17" t="n">
        <v>1395.89</v>
      </c>
      <c r="J121" s="15" t="n">
        <v>0</v>
      </c>
      <c r="K121" s="17" t="n">
        <v>0</v>
      </c>
      <c r="L121" s="17" t="n">
        <v>0</v>
      </c>
      <c r="M121" s="17" t="n">
        <v>0</v>
      </c>
      <c r="N121" s="17" t="n">
        <v>1395.89</v>
      </c>
      <c r="O121" s="17" t="n">
        <v>128.29</v>
      </c>
      <c r="P121" s="17" t="n">
        <v>1267.6</v>
      </c>
      <c r="Q121" s="17" t="n">
        <v>129.34</v>
      </c>
      <c r="R121" s="17" t="n">
        <v>19.01</v>
      </c>
      <c r="S121" s="17" t="n">
        <v>1119.25</v>
      </c>
      <c r="T121" s="17" t="n">
        <v>120.63</v>
      </c>
      <c r="U121" s="18" t="n">
        <v>2.1667</v>
      </c>
      <c r="V121" s="18" t="n">
        <v>0</v>
      </c>
      <c r="W121" s="18" t="n">
        <v>25.8256</v>
      </c>
      <c r="X121" s="19">
        <f>IF($A121="","",ROUND(INDEX(CCNL!$F$5:$F$12,MATCH(D121,CCNL!$A$5:$A$12,0))*F121,2))</f>
        <v/>
      </c>
      <c r="Y121" s="4">
        <f>IF($A121="","",(YEAR(Parametri!$C$5)*12+MONTH(Parametri!$C$5))-(YEAR(E121)*12+MONTH(E121)))</f>
        <v/>
      </c>
      <c r="Z121" s="4">
        <f>IF($A121="","",MIN(Parametri!$C$13,MAX(0,INT((Y121-1)/36))))</f>
        <v/>
      </c>
      <c r="AA121" s="19">
        <f>IF($A121="","",ROUND(INDEX(CCNL!$I$5:$I$12,MATCH(D121,CCNL!$A$5:$A$12,0))*Z121*F121,2))</f>
        <v/>
      </c>
      <c r="AB121" s="19">
        <f>IF($A121="","",ROUND(ROUND(N121,0)*Parametri!$C$6,2))</f>
        <v/>
      </c>
      <c r="AC121" s="19">
        <f>IF($A121="","",ROUND((I121+K121+L121)*Parametri!$C$8/Parametri!$C$7/12,2))</f>
        <v/>
      </c>
      <c r="AD121" s="20">
        <f>IF($A121="","",IFERROR(INDEX('Mese precedente'!$D$5:$D$254,MATCH(A121,'Mese precedente'!$A$5:$A$254,0)),0))</f>
        <v/>
      </c>
      <c r="AE121" s="21">
        <f>IF($A121="","",ROUND(AD121+ROUND(Parametri!$C$9/12,4)-V121,4))</f>
        <v/>
      </c>
      <c r="AF121" s="19">
        <f>IF($A121="","",ROUND(I121+K121+L121+M121,2))</f>
        <v/>
      </c>
      <c r="AG121" s="19">
        <f>IF($A121="","",ROUND(N121-O121-Q121-R121,2))</f>
        <v/>
      </c>
      <c r="AH121" s="22">
        <f>IF($A121="","",IFERROR(INDEX('Mese precedente'!$C$5:$C$254,MATCH(A121,'Mese precedente'!$A$5:$A$254,0)),""))</f>
        <v/>
      </c>
      <c r="AI121" s="23">
        <f>IF($A121="","",IF(AH121="","",S121/AH121-1))</f>
        <v/>
      </c>
      <c r="AJ121" s="4">
        <f>IF($A121="","",CHAR(65+MOD(SUMPRODUCT(SUMIF('Codice fiscale'!$A$5:$A$40,MID(C121,{1,3,5,7,9,11,13,15},1),'Codice fiscale'!$B$5:$B$40))+SUMPRODUCT(SUMIF('Codice fiscale'!$A$5:$A$40,MID(C121,{2,4,6,8,10,12,14},1),'Codice fiscale'!$C$5:$C$40)),26)))</f>
        <v/>
      </c>
      <c r="AK121" s="4">
        <f>IF($A121="","",IF(ABS(I121-X121)&gt;Parametri!$C$11,"ERRORE","OK"))</f>
        <v/>
      </c>
      <c r="AL121" s="4">
        <f>IF($A121="","",IF(ABS(K121-AA121)&gt;Parametri!$C$11,"ERRORE","OK"))</f>
        <v/>
      </c>
      <c r="AM121" s="4">
        <f>IF($A121="","",IF(ABS(O121-AB121)&gt;Parametri!$C$11,"ERRORE","OK"))</f>
        <v/>
      </c>
      <c r="AN121" s="4">
        <f>IF($A121="","",IF(ABS(T121-AC121)&gt;Parametri!$C$11,"ERRORE","OK"))</f>
        <v/>
      </c>
      <c r="AO121" s="4">
        <f>IF($A121="","",IF(ABS(W121-AE121)&gt;Parametri!$C$12,"ERRORE","OK"))</f>
        <v/>
      </c>
      <c r="AP121" s="4">
        <f>IF($A121="","",IF(OR(ABS(N121-AF121)&gt;Parametri!$C$11,ABS(S121-AG121)&gt;Parametri!$C$11),"ERRORE","OK"))</f>
        <v/>
      </c>
      <c r="AQ121" s="4">
        <f>IF($A121="","",IF(AI121="","OK",IF(AND(ABS(AI121)&gt;Parametri!$C$10,G121=""),"ERRORE","OK")))</f>
        <v/>
      </c>
      <c r="AR121" s="4">
        <f>IF($A121="","",IF(AND(LEN(C121)=16,RIGHT(C121,1)=AJ121),"OK","ERRORE"))</f>
        <v/>
      </c>
      <c r="AS121" s="4">
        <f>IF($A121="","",IF(ISNA(MATCH(A121,'Mese precedente'!$A$5:$A$254,0)),"OK",IF(AND(G121="",OR(INDEX('Mese precedente'!$E$5:$E$254,MATCH(A121,'Mese precedente'!$A$5:$A$254,0))&amp;""&lt;&gt;D121&amp;"",ABS(INDEX('Mese precedente'!$F$5:$F$254,MATCH(A121,'Mese precedente'!$A$5:$A$254,0))-F121)&gt;Parametri!$C$11,ABS(INDEX('Mese precedente'!$G$5:$G$254,MATCH(A121,'Mese precedente'!$A$5:$A$254,0))-L121)&gt;Parametri!$C$11,INDEX('Mese precedente'!$H$5:$H$254,MATCH(A121,'Mese precedente'!$A$5:$A$254,0))&lt;&gt;E121)),"ERRORE","OK")))</f>
        <v/>
      </c>
      <c r="AT121" s="12">
        <f>IF($A121="","",COUNTIF(AK121:AS121,"ERRORE")+COUNTIF(AY121,"ERRORE"))</f>
        <v/>
      </c>
      <c r="AU121" s="15" t="n">
        <v>9</v>
      </c>
      <c r="AV121" s="15" t="n">
        <v>3</v>
      </c>
      <c r="AW121" s="4">
        <f>IF($A121="","",IF(E121&lt;=DATE(YEAR(Parametri!$C$5),1,1),MONTH(Parametri!$C$5),(YEAR(Parametri!$C$5)*12+MONTH(Parametri!$C$5))-(YEAR(E121)*12+MONTH(E121))+IF(DAY(EOMONTH(E121,0))-DAY(E121)+1&gt;=Parametri!$C$14,1,0)))</f>
        <v/>
      </c>
      <c r="AX121" s="4">
        <f>IF($A121="","",IF(E121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121)*12+MONTH(E121))+IF(DAY(EOMONTH(E121,0))-DAY(E121)+1&gt;=Parametri!$C$14,1,0)))</f>
        <v/>
      </c>
      <c r="AY121" s="4">
        <f>IF($A121="","",IF(AND(AU121="",AV121=""),"OK",IF(OR(AU121&lt;&gt;AW121,AV121&lt;&gt;AX121),"ERRORE","OK")))</f>
        <v/>
      </c>
    </row>
    <row r="122">
      <c r="A122" s="15" t="inlineStr">
        <is>
          <t>C118</t>
        </is>
      </c>
      <c r="B122" s="15" t="inlineStr">
        <is>
          <t>C</t>
        </is>
      </c>
      <c r="C122" s="15" t="inlineStr">
        <is>
          <t>NBBDDF87S04Z378L</t>
        </is>
      </c>
      <c r="D122" s="15" t="inlineStr">
        <is>
          <t>4</t>
        </is>
      </c>
      <c r="E122" s="16" t="n">
        <v>40581</v>
      </c>
      <c r="F122" s="17" t="n">
        <v>1</v>
      </c>
      <c r="G122" s="15" t="inlineStr"/>
      <c r="H122" s="15" t="b">
        <v>1</v>
      </c>
      <c r="I122" s="17" t="n">
        <v>1781.68</v>
      </c>
      <c r="J122" s="15" t="n">
        <v>5</v>
      </c>
      <c r="K122" s="17" t="n">
        <v>103.3</v>
      </c>
      <c r="L122" s="17" t="n">
        <v>0</v>
      </c>
      <c r="M122" s="17" t="n">
        <v>0</v>
      </c>
      <c r="N122" s="17" t="n">
        <v>1884.98</v>
      </c>
      <c r="O122" s="17" t="n">
        <v>173.23</v>
      </c>
      <c r="P122" s="17" t="n">
        <v>1711.75</v>
      </c>
      <c r="Q122" s="17" t="n">
        <v>249.26</v>
      </c>
      <c r="R122" s="17" t="n">
        <v>25.68</v>
      </c>
      <c r="S122" s="17" t="n">
        <v>1436.81</v>
      </c>
      <c r="T122" s="17" t="n">
        <v>162.9</v>
      </c>
      <c r="U122" s="18" t="n">
        <v>2.1667</v>
      </c>
      <c r="V122" s="18" t="n">
        <v>2</v>
      </c>
      <c r="W122" s="18" t="n">
        <v>9.234999999999999</v>
      </c>
      <c r="X122" s="19">
        <f>IF($A122="","",ROUND(INDEX(CCNL!$F$5:$F$12,MATCH(D122,CCNL!$A$5:$A$12,0))*F122,2))</f>
        <v/>
      </c>
      <c r="Y122" s="4">
        <f>IF($A122="","",(YEAR(Parametri!$C$5)*12+MONTH(Parametri!$C$5))-(YEAR(E122)*12+MONTH(E122)))</f>
        <v/>
      </c>
      <c r="Z122" s="4">
        <f>IF($A122="","",MIN(Parametri!$C$13,MAX(0,INT((Y122-1)/36))))</f>
        <v/>
      </c>
      <c r="AA122" s="19">
        <f>IF($A122="","",ROUND(INDEX(CCNL!$I$5:$I$12,MATCH(D122,CCNL!$A$5:$A$12,0))*Z122*F122,2))</f>
        <v/>
      </c>
      <c r="AB122" s="19">
        <f>IF($A122="","",ROUND(ROUND(N122,0)*Parametri!$C$6,2))</f>
        <v/>
      </c>
      <c r="AC122" s="19">
        <f>IF($A122="","",ROUND((I122+K122+L122)*Parametri!$C$8/Parametri!$C$7/12,2))</f>
        <v/>
      </c>
      <c r="AD122" s="20">
        <f>IF($A122="","",IFERROR(INDEX('Mese precedente'!$D$5:$D$254,MATCH(A122,'Mese precedente'!$A$5:$A$254,0)),0))</f>
        <v/>
      </c>
      <c r="AE122" s="21">
        <f>IF($A122="","",ROUND(AD122+ROUND(Parametri!$C$9/12,4)-V122,4))</f>
        <v/>
      </c>
      <c r="AF122" s="19">
        <f>IF($A122="","",ROUND(I122+K122+L122+M122,2))</f>
        <v/>
      </c>
      <c r="AG122" s="19">
        <f>IF($A122="","",ROUND(N122-O122-Q122-R122,2))</f>
        <v/>
      </c>
      <c r="AH122" s="22">
        <f>IF($A122="","",IFERROR(INDEX('Mese precedente'!$C$5:$C$254,MATCH(A122,'Mese precedente'!$A$5:$A$254,0)),""))</f>
        <v/>
      </c>
      <c r="AI122" s="23">
        <f>IF($A122="","",IF(AH122="","",S122/AH122-1))</f>
        <v/>
      </c>
      <c r="AJ122" s="4">
        <f>IF($A122="","",CHAR(65+MOD(SUMPRODUCT(SUMIF('Codice fiscale'!$A$5:$A$40,MID(C122,{1,3,5,7,9,11,13,15},1),'Codice fiscale'!$B$5:$B$40))+SUMPRODUCT(SUMIF('Codice fiscale'!$A$5:$A$40,MID(C122,{2,4,6,8,10,12,14},1),'Codice fiscale'!$C$5:$C$40)),26)))</f>
        <v/>
      </c>
      <c r="AK122" s="4">
        <f>IF($A122="","",IF(ABS(I122-X122)&gt;Parametri!$C$11,"ERRORE","OK"))</f>
        <v/>
      </c>
      <c r="AL122" s="4">
        <f>IF($A122="","",IF(ABS(K122-AA122)&gt;Parametri!$C$11,"ERRORE","OK"))</f>
        <v/>
      </c>
      <c r="AM122" s="4">
        <f>IF($A122="","",IF(ABS(O122-AB122)&gt;Parametri!$C$11,"ERRORE","OK"))</f>
        <v/>
      </c>
      <c r="AN122" s="4">
        <f>IF($A122="","",IF(ABS(T122-AC122)&gt;Parametri!$C$11,"ERRORE","OK"))</f>
        <v/>
      </c>
      <c r="AO122" s="4">
        <f>IF($A122="","",IF(ABS(W122-AE122)&gt;Parametri!$C$12,"ERRORE","OK"))</f>
        <v/>
      </c>
      <c r="AP122" s="4">
        <f>IF($A122="","",IF(OR(ABS(N122-AF122)&gt;Parametri!$C$11,ABS(S122-AG122)&gt;Parametri!$C$11),"ERRORE","OK"))</f>
        <v/>
      </c>
      <c r="AQ122" s="4">
        <f>IF($A122="","",IF(AI122="","OK",IF(AND(ABS(AI122)&gt;Parametri!$C$10,G122=""),"ERRORE","OK")))</f>
        <v/>
      </c>
      <c r="AR122" s="4">
        <f>IF($A122="","",IF(AND(LEN(C122)=16,RIGHT(C122,1)=AJ122),"OK","ERRORE"))</f>
        <v/>
      </c>
      <c r="AS122" s="4">
        <f>IF($A122="","",IF(ISNA(MATCH(A122,'Mese precedente'!$A$5:$A$254,0)),"OK",IF(AND(G122="",OR(INDEX('Mese precedente'!$E$5:$E$254,MATCH(A122,'Mese precedente'!$A$5:$A$254,0))&amp;""&lt;&gt;D122&amp;"",ABS(INDEX('Mese precedente'!$F$5:$F$254,MATCH(A122,'Mese precedente'!$A$5:$A$254,0))-F122)&gt;Parametri!$C$11,ABS(INDEX('Mese precedente'!$G$5:$G$254,MATCH(A122,'Mese precedente'!$A$5:$A$254,0))-L122)&gt;Parametri!$C$11,INDEX('Mese precedente'!$H$5:$H$254,MATCH(A122,'Mese precedente'!$A$5:$A$254,0))&lt;&gt;E122)),"ERRORE","OK")))</f>
        <v/>
      </c>
      <c r="AT122" s="12">
        <f>IF($A122="","",COUNTIF(AK122:AS122,"ERRORE")+COUNTIF(AY122,"ERRORE"))</f>
        <v/>
      </c>
      <c r="AU122" s="15" t="n">
        <v>9</v>
      </c>
      <c r="AV122" s="15" t="n">
        <v>3</v>
      </c>
      <c r="AW122" s="4">
        <f>IF($A122="","",IF(E122&lt;=DATE(YEAR(Parametri!$C$5),1,1),MONTH(Parametri!$C$5),(YEAR(Parametri!$C$5)*12+MONTH(Parametri!$C$5))-(YEAR(E122)*12+MONTH(E122))+IF(DAY(EOMONTH(E122,0))-DAY(E122)+1&gt;=Parametri!$C$14,1,0)))</f>
        <v/>
      </c>
      <c r="AX122" s="4">
        <f>IF($A122="","",IF(E122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122)*12+MONTH(E122))+IF(DAY(EOMONTH(E122,0))-DAY(E122)+1&gt;=Parametri!$C$14,1,0)))</f>
        <v/>
      </c>
      <c r="AY122" s="4">
        <f>IF($A122="","",IF(AND(AU122="",AV122=""),"OK",IF(OR(AU122&lt;&gt;AW122,AV122&lt;&gt;AX122),"ERRORE","OK")))</f>
        <v/>
      </c>
    </row>
    <row r="123">
      <c r="A123" s="15" t="inlineStr">
        <is>
          <t>C119</t>
        </is>
      </c>
      <c r="B123" s="15" t="inlineStr">
        <is>
          <t>C</t>
        </is>
      </c>
      <c r="C123" s="15" t="inlineStr">
        <is>
          <t>ZLZLBC99L20Z203O</t>
        </is>
      </c>
      <c r="D123" s="15" t="inlineStr">
        <is>
          <t>3</t>
        </is>
      </c>
      <c r="E123" s="16" t="n">
        <v>45025</v>
      </c>
      <c r="F123" s="17" t="n">
        <v>1</v>
      </c>
      <c r="G123" s="15" t="inlineStr"/>
      <c r="H123" s="15" t="b">
        <v>0</v>
      </c>
      <c r="I123" s="17" t="n">
        <v>1981.84</v>
      </c>
      <c r="J123" s="15" t="n">
        <v>1</v>
      </c>
      <c r="K123" s="17" t="n">
        <v>21.95</v>
      </c>
      <c r="L123" s="17" t="n">
        <v>150</v>
      </c>
      <c r="M123" s="17" t="n">
        <v>0</v>
      </c>
      <c r="N123" s="17" t="n">
        <v>2153.79</v>
      </c>
      <c r="O123" s="17" t="n">
        <v>197.95</v>
      </c>
      <c r="P123" s="17" t="n">
        <v>1955.84</v>
      </c>
      <c r="Q123" s="17" t="n">
        <v>315.16</v>
      </c>
      <c r="R123" s="17" t="n">
        <v>29.34</v>
      </c>
      <c r="S123" s="17" t="n">
        <v>1611.34</v>
      </c>
      <c r="T123" s="17" t="n">
        <v>186.13</v>
      </c>
      <c r="U123" s="18" t="n">
        <v>2.1667</v>
      </c>
      <c r="V123" s="18" t="n">
        <v>0</v>
      </c>
      <c r="W123" s="18" t="n">
        <v>31.1936</v>
      </c>
      <c r="X123" s="19">
        <f>IF($A123="","",ROUND(INDEX(CCNL!$F$5:$F$12,MATCH(D123,CCNL!$A$5:$A$12,0))*F123,2))</f>
        <v/>
      </c>
      <c r="Y123" s="4">
        <f>IF($A123="","",(YEAR(Parametri!$C$5)*12+MONTH(Parametri!$C$5))-(YEAR(E123)*12+MONTH(E123)))</f>
        <v/>
      </c>
      <c r="Z123" s="4">
        <f>IF($A123="","",MIN(Parametri!$C$13,MAX(0,INT((Y123-1)/36))))</f>
        <v/>
      </c>
      <c r="AA123" s="19">
        <f>IF($A123="","",ROUND(INDEX(CCNL!$I$5:$I$12,MATCH(D123,CCNL!$A$5:$A$12,0))*Z123*F123,2))</f>
        <v/>
      </c>
      <c r="AB123" s="19">
        <f>IF($A123="","",ROUND(ROUND(N123,0)*Parametri!$C$6,2))</f>
        <v/>
      </c>
      <c r="AC123" s="19">
        <f>IF($A123="","",ROUND((I123+K123+L123)*Parametri!$C$8/Parametri!$C$7/12,2))</f>
        <v/>
      </c>
      <c r="AD123" s="20">
        <f>IF($A123="","",IFERROR(INDEX('Mese precedente'!$D$5:$D$254,MATCH(A123,'Mese precedente'!$A$5:$A$254,0)),0))</f>
        <v/>
      </c>
      <c r="AE123" s="21">
        <f>IF($A123="","",ROUND(AD123+ROUND(Parametri!$C$9/12,4)-V123,4))</f>
        <v/>
      </c>
      <c r="AF123" s="19">
        <f>IF($A123="","",ROUND(I123+K123+L123+M123,2))</f>
        <v/>
      </c>
      <c r="AG123" s="19">
        <f>IF($A123="","",ROUND(N123-O123-Q123-R123,2))</f>
        <v/>
      </c>
      <c r="AH123" s="22">
        <f>IF($A123="","",IFERROR(INDEX('Mese precedente'!$C$5:$C$254,MATCH(A123,'Mese precedente'!$A$5:$A$254,0)),""))</f>
        <v/>
      </c>
      <c r="AI123" s="23">
        <f>IF($A123="","",IF(AH123="","",S123/AH123-1))</f>
        <v/>
      </c>
      <c r="AJ123" s="4">
        <f>IF($A123="","",CHAR(65+MOD(SUMPRODUCT(SUMIF('Codice fiscale'!$A$5:$A$40,MID(C123,{1,3,5,7,9,11,13,15},1),'Codice fiscale'!$B$5:$B$40))+SUMPRODUCT(SUMIF('Codice fiscale'!$A$5:$A$40,MID(C123,{2,4,6,8,10,12,14},1),'Codice fiscale'!$C$5:$C$40)),26)))</f>
        <v/>
      </c>
      <c r="AK123" s="4">
        <f>IF($A123="","",IF(ABS(I123-X123)&gt;Parametri!$C$11,"ERRORE","OK"))</f>
        <v/>
      </c>
      <c r="AL123" s="4">
        <f>IF($A123="","",IF(ABS(K123-AA123)&gt;Parametri!$C$11,"ERRORE","OK"))</f>
        <v/>
      </c>
      <c r="AM123" s="4">
        <f>IF($A123="","",IF(ABS(O123-AB123)&gt;Parametri!$C$11,"ERRORE","OK"))</f>
        <v/>
      </c>
      <c r="AN123" s="4">
        <f>IF($A123="","",IF(ABS(T123-AC123)&gt;Parametri!$C$11,"ERRORE","OK"))</f>
        <v/>
      </c>
      <c r="AO123" s="4">
        <f>IF($A123="","",IF(ABS(W123-AE123)&gt;Parametri!$C$12,"ERRORE","OK"))</f>
        <v/>
      </c>
      <c r="AP123" s="4">
        <f>IF($A123="","",IF(OR(ABS(N123-AF123)&gt;Parametri!$C$11,ABS(S123-AG123)&gt;Parametri!$C$11),"ERRORE","OK"))</f>
        <v/>
      </c>
      <c r="AQ123" s="4">
        <f>IF($A123="","",IF(AI123="","OK",IF(AND(ABS(AI123)&gt;Parametri!$C$10,G123=""),"ERRORE","OK")))</f>
        <v/>
      </c>
      <c r="AR123" s="4">
        <f>IF($A123="","",IF(AND(LEN(C123)=16,RIGHT(C123,1)=AJ123),"OK","ERRORE"))</f>
        <v/>
      </c>
      <c r="AS123" s="4">
        <f>IF($A123="","",IF(ISNA(MATCH(A123,'Mese precedente'!$A$5:$A$254,0)),"OK",IF(AND(G123="",OR(INDEX('Mese precedente'!$E$5:$E$254,MATCH(A123,'Mese precedente'!$A$5:$A$254,0))&amp;""&lt;&gt;D123&amp;"",ABS(INDEX('Mese precedente'!$F$5:$F$254,MATCH(A123,'Mese precedente'!$A$5:$A$254,0))-F123)&gt;Parametri!$C$11,ABS(INDEX('Mese precedente'!$G$5:$G$254,MATCH(A123,'Mese precedente'!$A$5:$A$254,0))-L123)&gt;Parametri!$C$11,INDEX('Mese precedente'!$H$5:$H$254,MATCH(A123,'Mese precedente'!$A$5:$A$254,0))&lt;&gt;E123)),"ERRORE","OK")))</f>
        <v/>
      </c>
      <c r="AT123" s="12">
        <f>IF($A123="","",COUNTIF(AK123:AS123,"ERRORE")+COUNTIF(AY123,"ERRORE"))</f>
        <v/>
      </c>
      <c r="AU123" s="15" t="n">
        <v>9</v>
      </c>
      <c r="AV123" s="15" t="n">
        <v>3</v>
      </c>
      <c r="AW123" s="4">
        <f>IF($A123="","",IF(E123&lt;=DATE(YEAR(Parametri!$C$5),1,1),MONTH(Parametri!$C$5),(YEAR(Parametri!$C$5)*12+MONTH(Parametri!$C$5))-(YEAR(E123)*12+MONTH(E123))+IF(DAY(EOMONTH(E123,0))-DAY(E123)+1&gt;=Parametri!$C$14,1,0)))</f>
        <v/>
      </c>
      <c r="AX123" s="4">
        <f>IF($A123="","",IF(E123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123)*12+MONTH(E123))+IF(DAY(EOMONTH(E123,0))-DAY(E123)+1&gt;=Parametri!$C$14,1,0)))</f>
        <v/>
      </c>
      <c r="AY123" s="4">
        <f>IF($A123="","",IF(AND(AU123="",AV123=""),"OK",IF(OR(AU123&lt;&gt;AW123,AV123&lt;&gt;AX123),"ERRORE","OK")))</f>
        <v/>
      </c>
    </row>
    <row r="124">
      <c r="A124" s="15" t="inlineStr">
        <is>
          <t>B200</t>
        </is>
      </c>
      <c r="B124" s="15" t="inlineStr">
        <is>
          <t>B</t>
        </is>
      </c>
      <c r="C124" s="15" t="inlineStr">
        <is>
          <t>RSZZLG01B11Z306E</t>
        </is>
      </c>
      <c r="D124" s="15" t="inlineStr">
        <is>
          <t>5</t>
        </is>
      </c>
      <c r="E124" s="16" t="n">
        <v>46266</v>
      </c>
      <c r="F124" s="17" t="n">
        <v>1</v>
      </c>
      <c r="G124" s="15" t="inlineStr">
        <is>
          <t>assunzione</t>
        </is>
      </c>
      <c r="H124" s="15" t="b">
        <v>1</v>
      </c>
      <c r="I124" s="17" t="n">
        <v>1658.01</v>
      </c>
      <c r="J124" s="15" t="n">
        <v>0</v>
      </c>
      <c r="K124" s="17" t="n">
        <v>0</v>
      </c>
      <c r="L124" s="17" t="n">
        <v>0</v>
      </c>
      <c r="M124" s="17" t="n">
        <v>0</v>
      </c>
      <c r="N124" s="17" t="n">
        <v>1658.01</v>
      </c>
      <c r="O124" s="17" t="n">
        <v>152.37</v>
      </c>
      <c r="P124" s="17" t="n">
        <v>1505.64</v>
      </c>
      <c r="Q124" s="17" t="n">
        <v>193.61</v>
      </c>
      <c r="R124" s="17" t="n">
        <v>22.58</v>
      </c>
      <c r="S124" s="17" t="n">
        <v>1289.45</v>
      </c>
      <c r="T124" s="17" t="n">
        <v>143.28</v>
      </c>
      <c r="U124" s="18" t="n">
        <v>2.1667</v>
      </c>
      <c r="V124" s="18" t="n">
        <v>0</v>
      </c>
      <c r="W124" s="18" t="n">
        <v>2.1667</v>
      </c>
      <c r="X124" s="19">
        <f>IF($A124="","",ROUND(INDEX(CCNL!$F$5:$F$12,MATCH(D124,CCNL!$A$5:$A$12,0))*F124,2))</f>
        <v/>
      </c>
      <c r="Y124" s="4">
        <f>IF($A124="","",(YEAR(Parametri!$C$5)*12+MONTH(Parametri!$C$5))-(YEAR(E124)*12+MONTH(E124)))</f>
        <v/>
      </c>
      <c r="Z124" s="4">
        <f>IF($A124="","",MIN(Parametri!$C$13,MAX(0,INT((Y124-1)/36))))</f>
        <v/>
      </c>
      <c r="AA124" s="19">
        <f>IF($A124="","",ROUND(INDEX(CCNL!$I$5:$I$12,MATCH(D124,CCNL!$A$5:$A$12,0))*Z124*F124,2))</f>
        <v/>
      </c>
      <c r="AB124" s="19">
        <f>IF($A124="","",ROUND(ROUND(N124,0)*Parametri!$C$6,2))</f>
        <v/>
      </c>
      <c r="AC124" s="19">
        <f>IF($A124="","",ROUND((I124+K124+L124)*Parametri!$C$8/Parametri!$C$7/12,2))</f>
        <v/>
      </c>
      <c r="AD124" s="20">
        <f>IF($A124="","",IFERROR(INDEX('Mese precedente'!$D$5:$D$254,MATCH(A124,'Mese precedente'!$A$5:$A$254,0)),0))</f>
        <v/>
      </c>
      <c r="AE124" s="21">
        <f>IF($A124="","",ROUND(AD124+ROUND(Parametri!$C$9/12,4)-V124,4))</f>
        <v/>
      </c>
      <c r="AF124" s="19">
        <f>IF($A124="","",ROUND(I124+K124+L124+M124,2))</f>
        <v/>
      </c>
      <c r="AG124" s="19">
        <f>IF($A124="","",ROUND(N124-O124-Q124-R124,2))</f>
        <v/>
      </c>
      <c r="AH124" s="22">
        <f>IF($A124="","",IFERROR(INDEX('Mese precedente'!$C$5:$C$254,MATCH(A124,'Mese precedente'!$A$5:$A$254,0)),""))</f>
        <v/>
      </c>
      <c r="AI124" s="23">
        <f>IF($A124="","",IF(AH124="","",S124/AH124-1))</f>
        <v/>
      </c>
      <c r="AJ124" s="4">
        <f>IF($A124="","",CHAR(65+MOD(SUMPRODUCT(SUMIF('Codice fiscale'!$A$5:$A$40,MID(C124,{1,3,5,7,9,11,13,15},1),'Codice fiscale'!$B$5:$B$40))+SUMPRODUCT(SUMIF('Codice fiscale'!$A$5:$A$40,MID(C124,{2,4,6,8,10,12,14},1),'Codice fiscale'!$C$5:$C$40)),26)))</f>
        <v/>
      </c>
      <c r="AK124" s="4">
        <f>IF($A124="","",IF(ABS(I124-X124)&gt;Parametri!$C$11,"ERRORE","OK"))</f>
        <v/>
      </c>
      <c r="AL124" s="4">
        <f>IF($A124="","",IF(ABS(K124-AA124)&gt;Parametri!$C$11,"ERRORE","OK"))</f>
        <v/>
      </c>
      <c r="AM124" s="4">
        <f>IF($A124="","",IF(ABS(O124-AB124)&gt;Parametri!$C$11,"ERRORE","OK"))</f>
        <v/>
      </c>
      <c r="AN124" s="4">
        <f>IF($A124="","",IF(ABS(T124-AC124)&gt;Parametri!$C$11,"ERRORE","OK"))</f>
        <v/>
      </c>
      <c r="AO124" s="4">
        <f>IF($A124="","",IF(ABS(W124-AE124)&gt;Parametri!$C$12,"ERRORE","OK"))</f>
        <v/>
      </c>
      <c r="AP124" s="4">
        <f>IF($A124="","",IF(OR(ABS(N124-AF124)&gt;Parametri!$C$11,ABS(S124-AG124)&gt;Parametri!$C$11),"ERRORE","OK"))</f>
        <v/>
      </c>
      <c r="AQ124" s="4">
        <f>IF($A124="","",IF(AI124="","OK",IF(AND(ABS(AI124)&gt;Parametri!$C$10,G124=""),"ERRORE","OK")))</f>
        <v/>
      </c>
      <c r="AR124" s="4">
        <f>IF($A124="","",IF(AND(LEN(C124)=16,RIGHT(C124,1)=AJ124),"OK","ERRORE"))</f>
        <v/>
      </c>
      <c r="AS124" s="4">
        <f>IF($A124="","",IF(ISNA(MATCH(A124,'Mese precedente'!$A$5:$A$254,0)),"OK",IF(AND(G124="",OR(INDEX('Mese precedente'!$E$5:$E$254,MATCH(A124,'Mese precedente'!$A$5:$A$254,0))&amp;""&lt;&gt;D124&amp;"",ABS(INDEX('Mese precedente'!$F$5:$F$254,MATCH(A124,'Mese precedente'!$A$5:$A$254,0))-F124)&gt;Parametri!$C$11,ABS(INDEX('Mese precedente'!$G$5:$G$254,MATCH(A124,'Mese precedente'!$A$5:$A$254,0))-L124)&gt;Parametri!$C$11,INDEX('Mese precedente'!$H$5:$H$254,MATCH(A124,'Mese precedente'!$A$5:$A$254,0))&lt;&gt;E124)),"ERRORE","OK")))</f>
        <v/>
      </c>
      <c r="AT124" s="12">
        <f>IF($A124="","",COUNTIF(AK124:AS124,"ERRORE")+COUNTIF(AY124,"ERRORE"))</f>
        <v/>
      </c>
      <c r="AU124" s="15" t="n">
        <v>1</v>
      </c>
      <c r="AV124" s="15" t="n">
        <v>1</v>
      </c>
      <c r="AW124" s="4">
        <f>IF($A124="","",IF(E124&lt;=DATE(YEAR(Parametri!$C$5),1,1),MONTH(Parametri!$C$5),(YEAR(Parametri!$C$5)*12+MONTH(Parametri!$C$5))-(YEAR(E124)*12+MONTH(E124))+IF(DAY(EOMONTH(E124,0))-DAY(E124)+1&gt;=Parametri!$C$14,1,0)))</f>
        <v/>
      </c>
      <c r="AX124" s="4">
        <f>IF($A124="","",IF(E124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124)*12+MONTH(E124))+IF(DAY(EOMONTH(E124,0))-DAY(E124)+1&gt;=Parametri!$C$14,1,0)))</f>
        <v/>
      </c>
      <c r="AY124" s="4">
        <f>IF($A124="","",IF(AND(AU124="",AV124=""),"OK",IF(OR(AU124&lt;&gt;AW124,AV124&lt;&gt;AX124),"ERRORE","OK")))</f>
        <v/>
      </c>
    </row>
    <row r="125">
      <c r="A125" s="15" t="inlineStr">
        <is>
          <t>B201</t>
        </is>
      </c>
      <c r="B125" s="15" t="inlineStr">
        <is>
          <t>B</t>
        </is>
      </c>
      <c r="C125" s="15" t="inlineStr">
        <is>
          <t>VCPBTN01C51Z279J</t>
        </is>
      </c>
      <c r="D125" s="15" t="inlineStr">
        <is>
          <t>5</t>
        </is>
      </c>
      <c r="E125" s="16" t="n">
        <v>46266</v>
      </c>
      <c r="F125" s="17" t="n">
        <v>1</v>
      </c>
      <c r="G125" s="15" t="inlineStr">
        <is>
          <t>assunzione</t>
        </is>
      </c>
      <c r="H125" s="15" t="b">
        <v>1</v>
      </c>
      <c r="I125" s="17" t="n">
        <v>1658.01</v>
      </c>
      <c r="J125" s="15" t="n">
        <v>0</v>
      </c>
      <c r="K125" s="17" t="n">
        <v>0</v>
      </c>
      <c r="L125" s="17" t="n">
        <v>0</v>
      </c>
      <c r="M125" s="17" t="n">
        <v>0</v>
      </c>
      <c r="N125" s="17" t="n">
        <v>1658.01</v>
      </c>
      <c r="O125" s="17" t="n">
        <v>152.37</v>
      </c>
      <c r="P125" s="17" t="n">
        <v>1505.64</v>
      </c>
      <c r="Q125" s="17" t="n">
        <v>193.61</v>
      </c>
      <c r="R125" s="17" t="n">
        <v>22.58</v>
      </c>
      <c r="S125" s="17" t="n">
        <v>1289.45</v>
      </c>
      <c r="T125" s="17" t="n">
        <v>143.28</v>
      </c>
      <c r="U125" s="18" t="n">
        <v>2.1667</v>
      </c>
      <c r="V125" s="18" t="n">
        <v>0</v>
      </c>
      <c r="W125" s="18" t="n">
        <v>2.1667</v>
      </c>
      <c r="X125" s="19">
        <f>IF($A125="","",ROUND(INDEX(CCNL!$F$5:$F$12,MATCH(D125,CCNL!$A$5:$A$12,0))*F125,2))</f>
        <v/>
      </c>
      <c r="Y125" s="4">
        <f>IF($A125="","",(YEAR(Parametri!$C$5)*12+MONTH(Parametri!$C$5))-(YEAR(E125)*12+MONTH(E125)))</f>
        <v/>
      </c>
      <c r="Z125" s="4">
        <f>IF($A125="","",MIN(Parametri!$C$13,MAX(0,INT((Y125-1)/36))))</f>
        <v/>
      </c>
      <c r="AA125" s="19">
        <f>IF($A125="","",ROUND(INDEX(CCNL!$I$5:$I$12,MATCH(D125,CCNL!$A$5:$A$12,0))*Z125*F125,2))</f>
        <v/>
      </c>
      <c r="AB125" s="19">
        <f>IF($A125="","",ROUND(ROUND(N125,0)*Parametri!$C$6,2))</f>
        <v/>
      </c>
      <c r="AC125" s="19">
        <f>IF($A125="","",ROUND((I125+K125+L125)*Parametri!$C$8/Parametri!$C$7/12,2))</f>
        <v/>
      </c>
      <c r="AD125" s="20">
        <f>IF($A125="","",IFERROR(INDEX('Mese precedente'!$D$5:$D$254,MATCH(A125,'Mese precedente'!$A$5:$A$254,0)),0))</f>
        <v/>
      </c>
      <c r="AE125" s="21">
        <f>IF($A125="","",ROUND(AD125+ROUND(Parametri!$C$9/12,4)-V125,4))</f>
        <v/>
      </c>
      <c r="AF125" s="19">
        <f>IF($A125="","",ROUND(I125+K125+L125+M125,2))</f>
        <v/>
      </c>
      <c r="AG125" s="19">
        <f>IF($A125="","",ROUND(N125-O125-Q125-R125,2))</f>
        <v/>
      </c>
      <c r="AH125" s="22">
        <f>IF($A125="","",IFERROR(INDEX('Mese precedente'!$C$5:$C$254,MATCH(A125,'Mese precedente'!$A$5:$A$254,0)),""))</f>
        <v/>
      </c>
      <c r="AI125" s="23">
        <f>IF($A125="","",IF(AH125="","",S125/AH125-1))</f>
        <v/>
      </c>
      <c r="AJ125" s="4">
        <f>IF($A125="","",CHAR(65+MOD(SUMPRODUCT(SUMIF('Codice fiscale'!$A$5:$A$40,MID(C125,{1,3,5,7,9,11,13,15},1),'Codice fiscale'!$B$5:$B$40))+SUMPRODUCT(SUMIF('Codice fiscale'!$A$5:$A$40,MID(C125,{2,4,6,8,10,12,14},1),'Codice fiscale'!$C$5:$C$40)),26)))</f>
        <v/>
      </c>
      <c r="AK125" s="4">
        <f>IF($A125="","",IF(ABS(I125-X125)&gt;Parametri!$C$11,"ERRORE","OK"))</f>
        <v/>
      </c>
      <c r="AL125" s="4">
        <f>IF($A125="","",IF(ABS(K125-AA125)&gt;Parametri!$C$11,"ERRORE","OK"))</f>
        <v/>
      </c>
      <c r="AM125" s="4">
        <f>IF($A125="","",IF(ABS(O125-AB125)&gt;Parametri!$C$11,"ERRORE","OK"))</f>
        <v/>
      </c>
      <c r="AN125" s="4">
        <f>IF($A125="","",IF(ABS(T125-AC125)&gt;Parametri!$C$11,"ERRORE","OK"))</f>
        <v/>
      </c>
      <c r="AO125" s="4">
        <f>IF($A125="","",IF(ABS(W125-AE125)&gt;Parametri!$C$12,"ERRORE","OK"))</f>
        <v/>
      </c>
      <c r="AP125" s="4">
        <f>IF($A125="","",IF(OR(ABS(N125-AF125)&gt;Parametri!$C$11,ABS(S125-AG125)&gt;Parametri!$C$11),"ERRORE","OK"))</f>
        <v/>
      </c>
      <c r="AQ125" s="4">
        <f>IF($A125="","",IF(AI125="","OK",IF(AND(ABS(AI125)&gt;Parametri!$C$10,G125=""),"ERRORE","OK")))</f>
        <v/>
      </c>
      <c r="AR125" s="4">
        <f>IF($A125="","",IF(AND(LEN(C125)=16,RIGHT(C125,1)=AJ125),"OK","ERRORE"))</f>
        <v/>
      </c>
      <c r="AS125" s="4">
        <f>IF($A125="","",IF(ISNA(MATCH(A125,'Mese precedente'!$A$5:$A$254,0)),"OK",IF(AND(G125="",OR(INDEX('Mese precedente'!$E$5:$E$254,MATCH(A125,'Mese precedente'!$A$5:$A$254,0))&amp;""&lt;&gt;D125&amp;"",ABS(INDEX('Mese precedente'!$F$5:$F$254,MATCH(A125,'Mese precedente'!$A$5:$A$254,0))-F125)&gt;Parametri!$C$11,ABS(INDEX('Mese precedente'!$G$5:$G$254,MATCH(A125,'Mese precedente'!$A$5:$A$254,0))-L125)&gt;Parametri!$C$11,INDEX('Mese precedente'!$H$5:$H$254,MATCH(A125,'Mese precedente'!$A$5:$A$254,0))&lt;&gt;E125)),"ERRORE","OK")))</f>
        <v/>
      </c>
      <c r="AT125" s="12">
        <f>IF($A125="","",COUNTIF(AK125:AS125,"ERRORE")+COUNTIF(AY125,"ERRORE"))</f>
        <v/>
      </c>
      <c r="AU125" s="15" t="n">
        <v>1</v>
      </c>
      <c r="AV125" s="15" t="n">
        <v>1</v>
      </c>
      <c r="AW125" s="4">
        <f>IF($A125="","",IF(E125&lt;=DATE(YEAR(Parametri!$C$5),1,1),MONTH(Parametri!$C$5),(YEAR(Parametri!$C$5)*12+MONTH(Parametri!$C$5))-(YEAR(E125)*12+MONTH(E125))+IF(DAY(EOMONTH(E125,0))-DAY(E125)+1&gt;=Parametri!$C$14,1,0)))</f>
        <v/>
      </c>
      <c r="AX125" s="4">
        <f>IF($A125="","",IF(E125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125)*12+MONTH(E125))+IF(DAY(EOMONTH(E125,0))-DAY(E125)+1&gt;=Parametri!$C$14,1,0)))</f>
        <v/>
      </c>
      <c r="AY125" s="4">
        <f>IF($A125="","",IF(AND(AU125="",AV125=""),"OK",IF(OR(AU125&lt;&gt;AW125,AV125&lt;&gt;AX125),"ERRORE","OK")))</f>
        <v/>
      </c>
    </row>
    <row r="126">
      <c r="A126" s="15" t="inlineStr">
        <is>
          <t>B202</t>
        </is>
      </c>
      <c r="B126" s="15" t="inlineStr">
        <is>
          <t>B</t>
        </is>
      </c>
      <c r="C126" s="15" t="inlineStr">
        <is>
          <t>MNPCND01D11Z243G</t>
        </is>
      </c>
      <c r="D126" s="15" t="inlineStr">
        <is>
          <t>5</t>
        </is>
      </c>
      <c r="E126" s="16" t="n">
        <v>46266</v>
      </c>
      <c r="F126" s="17" t="n">
        <v>1</v>
      </c>
      <c r="G126" s="15" t="inlineStr">
        <is>
          <t>assunzione</t>
        </is>
      </c>
      <c r="H126" s="15" t="b">
        <v>1</v>
      </c>
      <c r="I126" s="17" t="n">
        <v>1658.01</v>
      </c>
      <c r="J126" s="15" t="n">
        <v>0</v>
      </c>
      <c r="K126" s="17" t="n">
        <v>0</v>
      </c>
      <c r="L126" s="17" t="n">
        <v>0</v>
      </c>
      <c r="M126" s="17" t="n">
        <v>0</v>
      </c>
      <c r="N126" s="17" t="n">
        <v>1658.01</v>
      </c>
      <c r="O126" s="17" t="n">
        <v>152.37</v>
      </c>
      <c r="P126" s="17" t="n">
        <v>1505.64</v>
      </c>
      <c r="Q126" s="17" t="n">
        <v>193.61</v>
      </c>
      <c r="R126" s="17" t="n">
        <v>22.58</v>
      </c>
      <c r="S126" s="17" t="n">
        <v>1289.45</v>
      </c>
      <c r="T126" s="17" t="n">
        <v>143.28</v>
      </c>
      <c r="U126" s="18" t="n">
        <v>2.1667</v>
      </c>
      <c r="V126" s="18" t="n">
        <v>0</v>
      </c>
      <c r="W126" s="18" t="n">
        <v>2.1667</v>
      </c>
      <c r="X126" s="19">
        <f>IF($A126="","",ROUND(INDEX(CCNL!$F$5:$F$12,MATCH(D126,CCNL!$A$5:$A$12,0))*F126,2))</f>
        <v/>
      </c>
      <c r="Y126" s="4">
        <f>IF($A126="","",(YEAR(Parametri!$C$5)*12+MONTH(Parametri!$C$5))-(YEAR(E126)*12+MONTH(E126)))</f>
        <v/>
      </c>
      <c r="Z126" s="4">
        <f>IF($A126="","",MIN(Parametri!$C$13,MAX(0,INT((Y126-1)/36))))</f>
        <v/>
      </c>
      <c r="AA126" s="19">
        <f>IF($A126="","",ROUND(INDEX(CCNL!$I$5:$I$12,MATCH(D126,CCNL!$A$5:$A$12,0))*Z126*F126,2))</f>
        <v/>
      </c>
      <c r="AB126" s="19">
        <f>IF($A126="","",ROUND(ROUND(N126,0)*Parametri!$C$6,2))</f>
        <v/>
      </c>
      <c r="AC126" s="19">
        <f>IF($A126="","",ROUND((I126+K126+L126)*Parametri!$C$8/Parametri!$C$7/12,2))</f>
        <v/>
      </c>
      <c r="AD126" s="20">
        <f>IF($A126="","",IFERROR(INDEX('Mese precedente'!$D$5:$D$254,MATCH(A126,'Mese precedente'!$A$5:$A$254,0)),0))</f>
        <v/>
      </c>
      <c r="AE126" s="21">
        <f>IF($A126="","",ROUND(AD126+ROUND(Parametri!$C$9/12,4)-V126,4))</f>
        <v/>
      </c>
      <c r="AF126" s="19">
        <f>IF($A126="","",ROUND(I126+K126+L126+M126,2))</f>
        <v/>
      </c>
      <c r="AG126" s="19">
        <f>IF($A126="","",ROUND(N126-O126-Q126-R126,2))</f>
        <v/>
      </c>
      <c r="AH126" s="22">
        <f>IF($A126="","",IFERROR(INDEX('Mese precedente'!$C$5:$C$254,MATCH(A126,'Mese precedente'!$A$5:$A$254,0)),""))</f>
        <v/>
      </c>
      <c r="AI126" s="23">
        <f>IF($A126="","",IF(AH126="","",S126/AH126-1))</f>
        <v/>
      </c>
      <c r="AJ126" s="4">
        <f>IF($A126="","",CHAR(65+MOD(SUMPRODUCT(SUMIF('Codice fiscale'!$A$5:$A$40,MID(C126,{1,3,5,7,9,11,13,15},1),'Codice fiscale'!$B$5:$B$40))+SUMPRODUCT(SUMIF('Codice fiscale'!$A$5:$A$40,MID(C126,{2,4,6,8,10,12,14},1),'Codice fiscale'!$C$5:$C$40)),26)))</f>
        <v/>
      </c>
      <c r="AK126" s="4">
        <f>IF($A126="","",IF(ABS(I126-X126)&gt;Parametri!$C$11,"ERRORE","OK"))</f>
        <v/>
      </c>
      <c r="AL126" s="4">
        <f>IF($A126="","",IF(ABS(K126-AA126)&gt;Parametri!$C$11,"ERRORE","OK"))</f>
        <v/>
      </c>
      <c r="AM126" s="4">
        <f>IF($A126="","",IF(ABS(O126-AB126)&gt;Parametri!$C$11,"ERRORE","OK"))</f>
        <v/>
      </c>
      <c r="AN126" s="4">
        <f>IF($A126="","",IF(ABS(T126-AC126)&gt;Parametri!$C$11,"ERRORE","OK"))</f>
        <v/>
      </c>
      <c r="AO126" s="4">
        <f>IF($A126="","",IF(ABS(W126-AE126)&gt;Parametri!$C$12,"ERRORE","OK"))</f>
        <v/>
      </c>
      <c r="AP126" s="4">
        <f>IF($A126="","",IF(OR(ABS(N126-AF126)&gt;Parametri!$C$11,ABS(S126-AG126)&gt;Parametri!$C$11),"ERRORE","OK"))</f>
        <v/>
      </c>
      <c r="AQ126" s="4">
        <f>IF($A126="","",IF(AI126="","OK",IF(AND(ABS(AI126)&gt;Parametri!$C$10,G126=""),"ERRORE","OK")))</f>
        <v/>
      </c>
      <c r="AR126" s="4">
        <f>IF($A126="","",IF(AND(LEN(C126)=16,RIGHT(C126,1)=AJ126),"OK","ERRORE"))</f>
        <v/>
      </c>
      <c r="AS126" s="4">
        <f>IF($A126="","",IF(ISNA(MATCH(A126,'Mese precedente'!$A$5:$A$254,0)),"OK",IF(AND(G126="",OR(INDEX('Mese precedente'!$E$5:$E$254,MATCH(A126,'Mese precedente'!$A$5:$A$254,0))&amp;""&lt;&gt;D126&amp;"",ABS(INDEX('Mese precedente'!$F$5:$F$254,MATCH(A126,'Mese precedente'!$A$5:$A$254,0))-F126)&gt;Parametri!$C$11,ABS(INDEX('Mese precedente'!$G$5:$G$254,MATCH(A126,'Mese precedente'!$A$5:$A$254,0))-L126)&gt;Parametri!$C$11,INDEX('Mese precedente'!$H$5:$H$254,MATCH(A126,'Mese precedente'!$A$5:$A$254,0))&lt;&gt;E126)),"ERRORE","OK")))</f>
        <v/>
      </c>
      <c r="AT126" s="12">
        <f>IF($A126="","",COUNTIF(AK126:AS126,"ERRORE")+COUNTIF(AY126,"ERRORE"))</f>
        <v/>
      </c>
      <c r="AU126" s="15" t="n">
        <v>1</v>
      </c>
      <c r="AV126" s="15" t="n">
        <v>1</v>
      </c>
      <c r="AW126" s="4">
        <f>IF($A126="","",IF(E126&lt;=DATE(YEAR(Parametri!$C$5),1,1),MONTH(Parametri!$C$5),(YEAR(Parametri!$C$5)*12+MONTH(Parametri!$C$5))-(YEAR(E126)*12+MONTH(E126))+IF(DAY(EOMONTH(E126,0))-DAY(E126)+1&gt;=Parametri!$C$14,1,0)))</f>
        <v/>
      </c>
      <c r="AX126" s="4">
        <f>IF($A126="","",IF(E126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126)*12+MONTH(E126))+IF(DAY(EOMONTH(E126,0))-DAY(E126)+1&gt;=Parametri!$C$14,1,0)))</f>
        <v/>
      </c>
      <c r="AY126" s="4">
        <f>IF($A126="","",IF(AND(AU126="",AV126=""),"OK",IF(OR(AU126&lt;&gt;AW126,AV126&lt;&gt;AX126),"ERRORE","OK")))</f>
        <v/>
      </c>
    </row>
    <row r="127">
      <c r="X127" s="19">
        <f>IF($A127="","",ROUND(INDEX(CCNL!$F$5:$F$12,MATCH(D127,CCNL!$A$5:$A$12,0))*F127,2))</f>
        <v/>
      </c>
      <c r="Y127" s="4">
        <f>IF($A127="","",(YEAR(Parametri!$C$5)*12+MONTH(Parametri!$C$5))-(YEAR(E127)*12+MONTH(E127)))</f>
        <v/>
      </c>
      <c r="Z127" s="4">
        <f>IF($A127="","",MIN(Parametri!$C$13,MAX(0,INT((Y127-1)/36))))</f>
        <v/>
      </c>
      <c r="AA127" s="19">
        <f>IF($A127="","",ROUND(INDEX(CCNL!$I$5:$I$12,MATCH(D127,CCNL!$A$5:$A$12,0))*Z127*F127,2))</f>
        <v/>
      </c>
      <c r="AB127" s="19">
        <f>IF($A127="","",ROUND(ROUND(N127,0)*Parametri!$C$6,2))</f>
        <v/>
      </c>
      <c r="AC127" s="19">
        <f>IF($A127="","",ROUND((I127+K127+L127)*Parametri!$C$8/Parametri!$C$7/12,2))</f>
        <v/>
      </c>
      <c r="AD127" s="20">
        <f>IF($A127="","",IFERROR(INDEX('Mese precedente'!$D$5:$D$254,MATCH(A127,'Mese precedente'!$A$5:$A$254,0)),0))</f>
        <v/>
      </c>
      <c r="AE127" s="21">
        <f>IF($A127="","",ROUND(AD127+ROUND(Parametri!$C$9/12,4)-V127,4))</f>
        <v/>
      </c>
      <c r="AF127" s="19">
        <f>IF($A127="","",ROUND(I127+K127+L127+M127,2))</f>
        <v/>
      </c>
      <c r="AG127" s="19">
        <f>IF($A127="","",ROUND(N127-O127-Q127-R127,2))</f>
        <v/>
      </c>
      <c r="AH127" s="22">
        <f>IF($A127="","",IFERROR(INDEX('Mese precedente'!$C$5:$C$254,MATCH(A127,'Mese precedente'!$A$5:$A$254,0)),""))</f>
        <v/>
      </c>
      <c r="AI127" s="23">
        <f>IF($A127="","",IF(AH127="","",S127/AH127-1))</f>
        <v/>
      </c>
      <c r="AJ127" s="4">
        <f>IF($A127="","",CHAR(65+MOD(SUMPRODUCT(SUMIF('Codice fiscale'!$A$5:$A$40,MID(C127,{1,3,5,7,9,11,13,15},1),'Codice fiscale'!$B$5:$B$40))+SUMPRODUCT(SUMIF('Codice fiscale'!$A$5:$A$40,MID(C127,{2,4,6,8,10,12,14},1),'Codice fiscale'!$C$5:$C$40)),26)))</f>
        <v/>
      </c>
      <c r="AK127" s="4">
        <f>IF($A127="","",IF(ABS(I127-X127)&gt;Parametri!$C$11,"ERRORE","OK"))</f>
        <v/>
      </c>
      <c r="AL127" s="4">
        <f>IF($A127="","",IF(ABS(K127-AA127)&gt;Parametri!$C$11,"ERRORE","OK"))</f>
        <v/>
      </c>
      <c r="AM127" s="4">
        <f>IF($A127="","",IF(ABS(O127-AB127)&gt;Parametri!$C$11,"ERRORE","OK"))</f>
        <v/>
      </c>
      <c r="AN127" s="4">
        <f>IF($A127="","",IF(ABS(T127-AC127)&gt;Parametri!$C$11,"ERRORE","OK"))</f>
        <v/>
      </c>
      <c r="AO127" s="4">
        <f>IF($A127="","",IF(ABS(W127-AE127)&gt;Parametri!$C$12,"ERRORE","OK"))</f>
        <v/>
      </c>
      <c r="AP127" s="4">
        <f>IF($A127="","",IF(OR(ABS(N127-AF127)&gt;Parametri!$C$11,ABS(S127-AG127)&gt;Parametri!$C$11),"ERRORE","OK"))</f>
        <v/>
      </c>
      <c r="AQ127" s="4">
        <f>IF($A127="","",IF(AI127="","OK",IF(AND(ABS(AI127)&gt;Parametri!$C$10,G127=""),"ERRORE","OK")))</f>
        <v/>
      </c>
      <c r="AR127" s="4">
        <f>IF($A127="","",IF(AND(LEN(C127)=16,RIGHT(C127,1)=AJ127),"OK","ERRORE"))</f>
        <v/>
      </c>
      <c r="AS127" s="4">
        <f>IF($A127="","",IF(ISNA(MATCH(A127,'Mese precedente'!$A$5:$A$254,0)),"OK",IF(AND(G127="",OR(INDEX('Mese precedente'!$E$5:$E$254,MATCH(A127,'Mese precedente'!$A$5:$A$254,0))&amp;""&lt;&gt;D127&amp;"",ABS(INDEX('Mese precedente'!$F$5:$F$254,MATCH(A127,'Mese precedente'!$A$5:$A$254,0))-F127)&gt;Parametri!$C$11,ABS(INDEX('Mese precedente'!$G$5:$G$254,MATCH(A127,'Mese precedente'!$A$5:$A$254,0))-L127)&gt;Parametri!$C$11,INDEX('Mese precedente'!$H$5:$H$254,MATCH(A127,'Mese precedente'!$A$5:$A$254,0))&lt;&gt;E127)),"ERRORE","OK")))</f>
        <v/>
      </c>
      <c r="AT127" s="12">
        <f>IF($A127="","",COUNTIF(AK127:AS127,"ERRORE")+COUNTIF(AY127,"ERRORE"))</f>
        <v/>
      </c>
      <c r="AW127" s="4">
        <f>IF($A127="","",IF(E127&lt;=DATE(YEAR(Parametri!$C$5),1,1),MONTH(Parametri!$C$5),(YEAR(Parametri!$C$5)*12+MONTH(Parametri!$C$5))-(YEAR(E127)*12+MONTH(E127))+IF(DAY(EOMONTH(E127,0))-DAY(E127)+1&gt;=Parametri!$C$14,1,0)))</f>
        <v/>
      </c>
      <c r="AX127" s="4">
        <f>IF($A127="","",IF(E127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127)*12+MONTH(E127))+IF(DAY(EOMONTH(E127,0))-DAY(E127)+1&gt;=Parametri!$C$14,1,0)))</f>
        <v/>
      </c>
      <c r="AY127" s="4">
        <f>IF($A127="","",IF(AND(AU127="",AV127=""),"OK",IF(OR(AU127&lt;&gt;AW127,AV127&lt;&gt;AX127),"ERRORE","OK")))</f>
        <v/>
      </c>
    </row>
    <row r="128">
      <c r="X128" s="19">
        <f>IF($A128="","",ROUND(INDEX(CCNL!$F$5:$F$12,MATCH(D128,CCNL!$A$5:$A$12,0))*F128,2))</f>
        <v/>
      </c>
      <c r="Y128" s="4">
        <f>IF($A128="","",(YEAR(Parametri!$C$5)*12+MONTH(Parametri!$C$5))-(YEAR(E128)*12+MONTH(E128)))</f>
        <v/>
      </c>
      <c r="Z128" s="4">
        <f>IF($A128="","",MIN(Parametri!$C$13,MAX(0,INT((Y128-1)/36))))</f>
        <v/>
      </c>
      <c r="AA128" s="19">
        <f>IF($A128="","",ROUND(INDEX(CCNL!$I$5:$I$12,MATCH(D128,CCNL!$A$5:$A$12,0))*Z128*F128,2))</f>
        <v/>
      </c>
      <c r="AB128" s="19">
        <f>IF($A128="","",ROUND(ROUND(N128,0)*Parametri!$C$6,2))</f>
        <v/>
      </c>
      <c r="AC128" s="19">
        <f>IF($A128="","",ROUND((I128+K128+L128)*Parametri!$C$8/Parametri!$C$7/12,2))</f>
        <v/>
      </c>
      <c r="AD128" s="20">
        <f>IF($A128="","",IFERROR(INDEX('Mese precedente'!$D$5:$D$254,MATCH(A128,'Mese precedente'!$A$5:$A$254,0)),0))</f>
        <v/>
      </c>
      <c r="AE128" s="21">
        <f>IF($A128="","",ROUND(AD128+ROUND(Parametri!$C$9/12,4)-V128,4))</f>
        <v/>
      </c>
      <c r="AF128" s="19">
        <f>IF($A128="","",ROUND(I128+K128+L128+M128,2))</f>
        <v/>
      </c>
      <c r="AG128" s="19">
        <f>IF($A128="","",ROUND(N128-O128-Q128-R128,2))</f>
        <v/>
      </c>
      <c r="AH128" s="22">
        <f>IF($A128="","",IFERROR(INDEX('Mese precedente'!$C$5:$C$254,MATCH(A128,'Mese precedente'!$A$5:$A$254,0)),""))</f>
        <v/>
      </c>
      <c r="AI128" s="23">
        <f>IF($A128="","",IF(AH128="","",S128/AH128-1))</f>
        <v/>
      </c>
      <c r="AJ128" s="4">
        <f>IF($A128="","",CHAR(65+MOD(SUMPRODUCT(SUMIF('Codice fiscale'!$A$5:$A$40,MID(C128,{1,3,5,7,9,11,13,15},1),'Codice fiscale'!$B$5:$B$40))+SUMPRODUCT(SUMIF('Codice fiscale'!$A$5:$A$40,MID(C128,{2,4,6,8,10,12,14},1),'Codice fiscale'!$C$5:$C$40)),26)))</f>
        <v/>
      </c>
      <c r="AK128" s="4">
        <f>IF($A128="","",IF(ABS(I128-X128)&gt;Parametri!$C$11,"ERRORE","OK"))</f>
        <v/>
      </c>
      <c r="AL128" s="4">
        <f>IF($A128="","",IF(ABS(K128-AA128)&gt;Parametri!$C$11,"ERRORE","OK"))</f>
        <v/>
      </c>
      <c r="AM128" s="4">
        <f>IF($A128="","",IF(ABS(O128-AB128)&gt;Parametri!$C$11,"ERRORE","OK"))</f>
        <v/>
      </c>
      <c r="AN128" s="4">
        <f>IF($A128="","",IF(ABS(T128-AC128)&gt;Parametri!$C$11,"ERRORE","OK"))</f>
        <v/>
      </c>
      <c r="AO128" s="4">
        <f>IF($A128="","",IF(ABS(W128-AE128)&gt;Parametri!$C$12,"ERRORE","OK"))</f>
        <v/>
      </c>
      <c r="AP128" s="4">
        <f>IF($A128="","",IF(OR(ABS(N128-AF128)&gt;Parametri!$C$11,ABS(S128-AG128)&gt;Parametri!$C$11),"ERRORE","OK"))</f>
        <v/>
      </c>
      <c r="AQ128" s="4">
        <f>IF($A128="","",IF(AI128="","OK",IF(AND(ABS(AI128)&gt;Parametri!$C$10,G128=""),"ERRORE","OK")))</f>
        <v/>
      </c>
      <c r="AR128" s="4">
        <f>IF($A128="","",IF(AND(LEN(C128)=16,RIGHT(C128,1)=AJ128),"OK","ERRORE"))</f>
        <v/>
      </c>
      <c r="AS128" s="4">
        <f>IF($A128="","",IF(ISNA(MATCH(A128,'Mese precedente'!$A$5:$A$254,0)),"OK",IF(AND(G128="",OR(INDEX('Mese precedente'!$E$5:$E$254,MATCH(A128,'Mese precedente'!$A$5:$A$254,0))&amp;""&lt;&gt;D128&amp;"",ABS(INDEX('Mese precedente'!$F$5:$F$254,MATCH(A128,'Mese precedente'!$A$5:$A$254,0))-F128)&gt;Parametri!$C$11,ABS(INDEX('Mese precedente'!$G$5:$G$254,MATCH(A128,'Mese precedente'!$A$5:$A$254,0))-L128)&gt;Parametri!$C$11,INDEX('Mese precedente'!$H$5:$H$254,MATCH(A128,'Mese precedente'!$A$5:$A$254,0))&lt;&gt;E128)),"ERRORE","OK")))</f>
        <v/>
      </c>
      <c r="AT128" s="12">
        <f>IF($A128="","",COUNTIF(AK128:AS128,"ERRORE")+COUNTIF(AY128,"ERRORE"))</f>
        <v/>
      </c>
      <c r="AW128" s="4">
        <f>IF($A128="","",IF(E128&lt;=DATE(YEAR(Parametri!$C$5),1,1),MONTH(Parametri!$C$5),(YEAR(Parametri!$C$5)*12+MONTH(Parametri!$C$5))-(YEAR(E128)*12+MONTH(E128))+IF(DAY(EOMONTH(E128,0))-DAY(E128)+1&gt;=Parametri!$C$14,1,0)))</f>
        <v/>
      </c>
      <c r="AX128" s="4">
        <f>IF($A128="","",IF(E128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128)*12+MONTH(E128))+IF(DAY(EOMONTH(E128,0))-DAY(E128)+1&gt;=Parametri!$C$14,1,0)))</f>
        <v/>
      </c>
      <c r="AY128" s="4">
        <f>IF($A128="","",IF(AND(AU128="",AV128=""),"OK",IF(OR(AU128&lt;&gt;AW128,AV128&lt;&gt;AX128),"ERRORE","OK")))</f>
        <v/>
      </c>
    </row>
    <row r="129">
      <c r="X129" s="19">
        <f>IF($A129="","",ROUND(INDEX(CCNL!$F$5:$F$12,MATCH(D129,CCNL!$A$5:$A$12,0))*F129,2))</f>
        <v/>
      </c>
      <c r="Y129" s="4">
        <f>IF($A129="","",(YEAR(Parametri!$C$5)*12+MONTH(Parametri!$C$5))-(YEAR(E129)*12+MONTH(E129)))</f>
        <v/>
      </c>
      <c r="Z129" s="4">
        <f>IF($A129="","",MIN(Parametri!$C$13,MAX(0,INT((Y129-1)/36))))</f>
        <v/>
      </c>
      <c r="AA129" s="19">
        <f>IF($A129="","",ROUND(INDEX(CCNL!$I$5:$I$12,MATCH(D129,CCNL!$A$5:$A$12,0))*Z129*F129,2))</f>
        <v/>
      </c>
      <c r="AB129" s="19">
        <f>IF($A129="","",ROUND(ROUND(N129,0)*Parametri!$C$6,2))</f>
        <v/>
      </c>
      <c r="AC129" s="19">
        <f>IF($A129="","",ROUND((I129+K129+L129)*Parametri!$C$8/Parametri!$C$7/12,2))</f>
        <v/>
      </c>
      <c r="AD129" s="20">
        <f>IF($A129="","",IFERROR(INDEX('Mese precedente'!$D$5:$D$254,MATCH(A129,'Mese precedente'!$A$5:$A$254,0)),0))</f>
        <v/>
      </c>
      <c r="AE129" s="21">
        <f>IF($A129="","",ROUND(AD129+ROUND(Parametri!$C$9/12,4)-V129,4))</f>
        <v/>
      </c>
      <c r="AF129" s="19">
        <f>IF($A129="","",ROUND(I129+K129+L129+M129,2))</f>
        <v/>
      </c>
      <c r="AG129" s="19">
        <f>IF($A129="","",ROUND(N129-O129-Q129-R129,2))</f>
        <v/>
      </c>
      <c r="AH129" s="22">
        <f>IF($A129="","",IFERROR(INDEX('Mese precedente'!$C$5:$C$254,MATCH(A129,'Mese precedente'!$A$5:$A$254,0)),""))</f>
        <v/>
      </c>
      <c r="AI129" s="23">
        <f>IF($A129="","",IF(AH129="","",S129/AH129-1))</f>
        <v/>
      </c>
      <c r="AJ129" s="4">
        <f>IF($A129="","",CHAR(65+MOD(SUMPRODUCT(SUMIF('Codice fiscale'!$A$5:$A$40,MID(C129,{1,3,5,7,9,11,13,15},1),'Codice fiscale'!$B$5:$B$40))+SUMPRODUCT(SUMIF('Codice fiscale'!$A$5:$A$40,MID(C129,{2,4,6,8,10,12,14},1),'Codice fiscale'!$C$5:$C$40)),26)))</f>
        <v/>
      </c>
      <c r="AK129" s="4">
        <f>IF($A129="","",IF(ABS(I129-X129)&gt;Parametri!$C$11,"ERRORE","OK"))</f>
        <v/>
      </c>
      <c r="AL129" s="4">
        <f>IF($A129="","",IF(ABS(K129-AA129)&gt;Parametri!$C$11,"ERRORE","OK"))</f>
        <v/>
      </c>
      <c r="AM129" s="4">
        <f>IF($A129="","",IF(ABS(O129-AB129)&gt;Parametri!$C$11,"ERRORE","OK"))</f>
        <v/>
      </c>
      <c r="AN129" s="4">
        <f>IF($A129="","",IF(ABS(T129-AC129)&gt;Parametri!$C$11,"ERRORE","OK"))</f>
        <v/>
      </c>
      <c r="AO129" s="4">
        <f>IF($A129="","",IF(ABS(W129-AE129)&gt;Parametri!$C$12,"ERRORE","OK"))</f>
        <v/>
      </c>
      <c r="AP129" s="4">
        <f>IF($A129="","",IF(OR(ABS(N129-AF129)&gt;Parametri!$C$11,ABS(S129-AG129)&gt;Parametri!$C$11),"ERRORE","OK"))</f>
        <v/>
      </c>
      <c r="AQ129" s="4">
        <f>IF($A129="","",IF(AI129="","OK",IF(AND(ABS(AI129)&gt;Parametri!$C$10,G129=""),"ERRORE","OK")))</f>
        <v/>
      </c>
      <c r="AR129" s="4">
        <f>IF($A129="","",IF(AND(LEN(C129)=16,RIGHT(C129,1)=AJ129),"OK","ERRORE"))</f>
        <v/>
      </c>
      <c r="AS129" s="4">
        <f>IF($A129="","",IF(ISNA(MATCH(A129,'Mese precedente'!$A$5:$A$254,0)),"OK",IF(AND(G129="",OR(INDEX('Mese precedente'!$E$5:$E$254,MATCH(A129,'Mese precedente'!$A$5:$A$254,0))&amp;""&lt;&gt;D129&amp;"",ABS(INDEX('Mese precedente'!$F$5:$F$254,MATCH(A129,'Mese precedente'!$A$5:$A$254,0))-F129)&gt;Parametri!$C$11,ABS(INDEX('Mese precedente'!$G$5:$G$254,MATCH(A129,'Mese precedente'!$A$5:$A$254,0))-L129)&gt;Parametri!$C$11,INDEX('Mese precedente'!$H$5:$H$254,MATCH(A129,'Mese precedente'!$A$5:$A$254,0))&lt;&gt;E129)),"ERRORE","OK")))</f>
        <v/>
      </c>
      <c r="AT129" s="12">
        <f>IF($A129="","",COUNTIF(AK129:AS129,"ERRORE")+COUNTIF(AY129,"ERRORE"))</f>
        <v/>
      </c>
      <c r="AW129" s="4">
        <f>IF($A129="","",IF(E129&lt;=DATE(YEAR(Parametri!$C$5),1,1),MONTH(Parametri!$C$5),(YEAR(Parametri!$C$5)*12+MONTH(Parametri!$C$5))-(YEAR(E129)*12+MONTH(E129))+IF(DAY(EOMONTH(E129,0))-DAY(E129)+1&gt;=Parametri!$C$14,1,0)))</f>
        <v/>
      </c>
      <c r="AX129" s="4">
        <f>IF($A129="","",IF(E129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129)*12+MONTH(E129))+IF(DAY(EOMONTH(E129,0))-DAY(E129)+1&gt;=Parametri!$C$14,1,0)))</f>
        <v/>
      </c>
      <c r="AY129" s="4">
        <f>IF($A129="","",IF(AND(AU129="",AV129=""),"OK",IF(OR(AU129&lt;&gt;AW129,AV129&lt;&gt;AX129),"ERRORE","OK")))</f>
        <v/>
      </c>
    </row>
    <row r="130">
      <c r="X130" s="19">
        <f>IF($A130="","",ROUND(INDEX(CCNL!$F$5:$F$12,MATCH(D130,CCNL!$A$5:$A$12,0))*F130,2))</f>
        <v/>
      </c>
      <c r="Y130" s="4">
        <f>IF($A130="","",(YEAR(Parametri!$C$5)*12+MONTH(Parametri!$C$5))-(YEAR(E130)*12+MONTH(E130)))</f>
        <v/>
      </c>
      <c r="Z130" s="4">
        <f>IF($A130="","",MIN(Parametri!$C$13,MAX(0,INT((Y130-1)/36))))</f>
        <v/>
      </c>
      <c r="AA130" s="19">
        <f>IF($A130="","",ROUND(INDEX(CCNL!$I$5:$I$12,MATCH(D130,CCNL!$A$5:$A$12,0))*Z130*F130,2))</f>
        <v/>
      </c>
      <c r="AB130" s="19">
        <f>IF($A130="","",ROUND(ROUND(N130,0)*Parametri!$C$6,2))</f>
        <v/>
      </c>
      <c r="AC130" s="19">
        <f>IF($A130="","",ROUND((I130+K130+L130)*Parametri!$C$8/Parametri!$C$7/12,2))</f>
        <v/>
      </c>
      <c r="AD130" s="20">
        <f>IF($A130="","",IFERROR(INDEX('Mese precedente'!$D$5:$D$254,MATCH(A130,'Mese precedente'!$A$5:$A$254,0)),0))</f>
        <v/>
      </c>
      <c r="AE130" s="21">
        <f>IF($A130="","",ROUND(AD130+ROUND(Parametri!$C$9/12,4)-V130,4))</f>
        <v/>
      </c>
      <c r="AF130" s="19">
        <f>IF($A130="","",ROUND(I130+K130+L130+M130,2))</f>
        <v/>
      </c>
      <c r="AG130" s="19">
        <f>IF($A130="","",ROUND(N130-O130-Q130-R130,2))</f>
        <v/>
      </c>
      <c r="AH130" s="22">
        <f>IF($A130="","",IFERROR(INDEX('Mese precedente'!$C$5:$C$254,MATCH(A130,'Mese precedente'!$A$5:$A$254,0)),""))</f>
        <v/>
      </c>
      <c r="AI130" s="23">
        <f>IF($A130="","",IF(AH130="","",S130/AH130-1))</f>
        <v/>
      </c>
      <c r="AJ130" s="4">
        <f>IF($A130="","",CHAR(65+MOD(SUMPRODUCT(SUMIF('Codice fiscale'!$A$5:$A$40,MID(C130,{1,3,5,7,9,11,13,15},1),'Codice fiscale'!$B$5:$B$40))+SUMPRODUCT(SUMIF('Codice fiscale'!$A$5:$A$40,MID(C130,{2,4,6,8,10,12,14},1),'Codice fiscale'!$C$5:$C$40)),26)))</f>
        <v/>
      </c>
      <c r="AK130" s="4">
        <f>IF($A130="","",IF(ABS(I130-X130)&gt;Parametri!$C$11,"ERRORE","OK"))</f>
        <v/>
      </c>
      <c r="AL130" s="4">
        <f>IF($A130="","",IF(ABS(K130-AA130)&gt;Parametri!$C$11,"ERRORE","OK"))</f>
        <v/>
      </c>
      <c r="AM130" s="4">
        <f>IF($A130="","",IF(ABS(O130-AB130)&gt;Parametri!$C$11,"ERRORE","OK"))</f>
        <v/>
      </c>
      <c r="AN130" s="4">
        <f>IF($A130="","",IF(ABS(T130-AC130)&gt;Parametri!$C$11,"ERRORE","OK"))</f>
        <v/>
      </c>
      <c r="AO130" s="4">
        <f>IF($A130="","",IF(ABS(W130-AE130)&gt;Parametri!$C$12,"ERRORE","OK"))</f>
        <v/>
      </c>
      <c r="AP130" s="4">
        <f>IF($A130="","",IF(OR(ABS(N130-AF130)&gt;Parametri!$C$11,ABS(S130-AG130)&gt;Parametri!$C$11),"ERRORE","OK"))</f>
        <v/>
      </c>
      <c r="AQ130" s="4">
        <f>IF($A130="","",IF(AI130="","OK",IF(AND(ABS(AI130)&gt;Parametri!$C$10,G130=""),"ERRORE","OK")))</f>
        <v/>
      </c>
      <c r="AR130" s="4">
        <f>IF($A130="","",IF(AND(LEN(C130)=16,RIGHT(C130,1)=AJ130),"OK","ERRORE"))</f>
        <v/>
      </c>
      <c r="AS130" s="4">
        <f>IF($A130="","",IF(ISNA(MATCH(A130,'Mese precedente'!$A$5:$A$254,0)),"OK",IF(AND(G130="",OR(INDEX('Mese precedente'!$E$5:$E$254,MATCH(A130,'Mese precedente'!$A$5:$A$254,0))&amp;""&lt;&gt;D130&amp;"",ABS(INDEX('Mese precedente'!$F$5:$F$254,MATCH(A130,'Mese precedente'!$A$5:$A$254,0))-F130)&gt;Parametri!$C$11,ABS(INDEX('Mese precedente'!$G$5:$G$254,MATCH(A130,'Mese precedente'!$A$5:$A$254,0))-L130)&gt;Parametri!$C$11,INDEX('Mese precedente'!$H$5:$H$254,MATCH(A130,'Mese precedente'!$A$5:$A$254,0))&lt;&gt;E130)),"ERRORE","OK")))</f>
        <v/>
      </c>
      <c r="AT130" s="12">
        <f>IF($A130="","",COUNTIF(AK130:AS130,"ERRORE")+COUNTIF(AY130,"ERRORE"))</f>
        <v/>
      </c>
      <c r="AW130" s="4">
        <f>IF($A130="","",IF(E130&lt;=DATE(YEAR(Parametri!$C$5),1,1),MONTH(Parametri!$C$5),(YEAR(Parametri!$C$5)*12+MONTH(Parametri!$C$5))-(YEAR(E130)*12+MONTH(E130))+IF(DAY(EOMONTH(E130,0))-DAY(E130)+1&gt;=Parametri!$C$14,1,0)))</f>
        <v/>
      </c>
      <c r="AX130" s="4">
        <f>IF($A130="","",IF(E130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130)*12+MONTH(E130))+IF(DAY(EOMONTH(E130,0))-DAY(E130)+1&gt;=Parametri!$C$14,1,0)))</f>
        <v/>
      </c>
      <c r="AY130" s="4">
        <f>IF($A130="","",IF(AND(AU130="",AV130=""),"OK",IF(OR(AU130&lt;&gt;AW130,AV130&lt;&gt;AX130),"ERRORE","OK")))</f>
        <v/>
      </c>
    </row>
    <row r="131">
      <c r="X131" s="19">
        <f>IF($A131="","",ROUND(INDEX(CCNL!$F$5:$F$12,MATCH(D131,CCNL!$A$5:$A$12,0))*F131,2))</f>
        <v/>
      </c>
      <c r="Y131" s="4">
        <f>IF($A131="","",(YEAR(Parametri!$C$5)*12+MONTH(Parametri!$C$5))-(YEAR(E131)*12+MONTH(E131)))</f>
        <v/>
      </c>
      <c r="Z131" s="4">
        <f>IF($A131="","",MIN(Parametri!$C$13,MAX(0,INT((Y131-1)/36))))</f>
        <v/>
      </c>
      <c r="AA131" s="19">
        <f>IF($A131="","",ROUND(INDEX(CCNL!$I$5:$I$12,MATCH(D131,CCNL!$A$5:$A$12,0))*Z131*F131,2))</f>
        <v/>
      </c>
      <c r="AB131" s="19">
        <f>IF($A131="","",ROUND(ROUND(N131,0)*Parametri!$C$6,2))</f>
        <v/>
      </c>
      <c r="AC131" s="19">
        <f>IF($A131="","",ROUND((I131+K131+L131)*Parametri!$C$8/Parametri!$C$7/12,2))</f>
        <v/>
      </c>
      <c r="AD131" s="20">
        <f>IF($A131="","",IFERROR(INDEX('Mese precedente'!$D$5:$D$254,MATCH(A131,'Mese precedente'!$A$5:$A$254,0)),0))</f>
        <v/>
      </c>
      <c r="AE131" s="21">
        <f>IF($A131="","",ROUND(AD131+ROUND(Parametri!$C$9/12,4)-V131,4))</f>
        <v/>
      </c>
      <c r="AF131" s="19">
        <f>IF($A131="","",ROUND(I131+K131+L131+M131,2))</f>
        <v/>
      </c>
      <c r="AG131" s="19">
        <f>IF($A131="","",ROUND(N131-O131-Q131-R131,2))</f>
        <v/>
      </c>
      <c r="AH131" s="22">
        <f>IF($A131="","",IFERROR(INDEX('Mese precedente'!$C$5:$C$254,MATCH(A131,'Mese precedente'!$A$5:$A$254,0)),""))</f>
        <v/>
      </c>
      <c r="AI131" s="23">
        <f>IF($A131="","",IF(AH131="","",S131/AH131-1))</f>
        <v/>
      </c>
      <c r="AJ131" s="4">
        <f>IF($A131="","",CHAR(65+MOD(SUMPRODUCT(SUMIF('Codice fiscale'!$A$5:$A$40,MID(C131,{1,3,5,7,9,11,13,15},1),'Codice fiscale'!$B$5:$B$40))+SUMPRODUCT(SUMIF('Codice fiscale'!$A$5:$A$40,MID(C131,{2,4,6,8,10,12,14},1),'Codice fiscale'!$C$5:$C$40)),26)))</f>
        <v/>
      </c>
      <c r="AK131" s="4">
        <f>IF($A131="","",IF(ABS(I131-X131)&gt;Parametri!$C$11,"ERRORE","OK"))</f>
        <v/>
      </c>
      <c r="AL131" s="4">
        <f>IF($A131="","",IF(ABS(K131-AA131)&gt;Parametri!$C$11,"ERRORE","OK"))</f>
        <v/>
      </c>
      <c r="AM131" s="4">
        <f>IF($A131="","",IF(ABS(O131-AB131)&gt;Parametri!$C$11,"ERRORE","OK"))</f>
        <v/>
      </c>
      <c r="AN131" s="4">
        <f>IF($A131="","",IF(ABS(T131-AC131)&gt;Parametri!$C$11,"ERRORE","OK"))</f>
        <v/>
      </c>
      <c r="AO131" s="4">
        <f>IF($A131="","",IF(ABS(W131-AE131)&gt;Parametri!$C$12,"ERRORE","OK"))</f>
        <v/>
      </c>
      <c r="AP131" s="4">
        <f>IF($A131="","",IF(OR(ABS(N131-AF131)&gt;Parametri!$C$11,ABS(S131-AG131)&gt;Parametri!$C$11),"ERRORE","OK"))</f>
        <v/>
      </c>
      <c r="AQ131" s="4">
        <f>IF($A131="","",IF(AI131="","OK",IF(AND(ABS(AI131)&gt;Parametri!$C$10,G131=""),"ERRORE","OK")))</f>
        <v/>
      </c>
      <c r="AR131" s="4">
        <f>IF($A131="","",IF(AND(LEN(C131)=16,RIGHT(C131,1)=AJ131),"OK","ERRORE"))</f>
        <v/>
      </c>
      <c r="AS131" s="4">
        <f>IF($A131="","",IF(ISNA(MATCH(A131,'Mese precedente'!$A$5:$A$254,0)),"OK",IF(AND(G131="",OR(INDEX('Mese precedente'!$E$5:$E$254,MATCH(A131,'Mese precedente'!$A$5:$A$254,0))&amp;""&lt;&gt;D131&amp;"",ABS(INDEX('Mese precedente'!$F$5:$F$254,MATCH(A131,'Mese precedente'!$A$5:$A$254,0))-F131)&gt;Parametri!$C$11,ABS(INDEX('Mese precedente'!$G$5:$G$254,MATCH(A131,'Mese precedente'!$A$5:$A$254,0))-L131)&gt;Parametri!$C$11,INDEX('Mese precedente'!$H$5:$H$254,MATCH(A131,'Mese precedente'!$A$5:$A$254,0))&lt;&gt;E131)),"ERRORE","OK")))</f>
        <v/>
      </c>
      <c r="AT131" s="12">
        <f>IF($A131="","",COUNTIF(AK131:AS131,"ERRORE")+COUNTIF(AY131,"ERRORE"))</f>
        <v/>
      </c>
      <c r="AW131" s="4">
        <f>IF($A131="","",IF(E131&lt;=DATE(YEAR(Parametri!$C$5),1,1),MONTH(Parametri!$C$5),(YEAR(Parametri!$C$5)*12+MONTH(Parametri!$C$5))-(YEAR(E131)*12+MONTH(E131))+IF(DAY(EOMONTH(E131,0))-DAY(E131)+1&gt;=Parametri!$C$14,1,0)))</f>
        <v/>
      </c>
      <c r="AX131" s="4">
        <f>IF($A131="","",IF(E131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131)*12+MONTH(E131))+IF(DAY(EOMONTH(E131,0))-DAY(E131)+1&gt;=Parametri!$C$14,1,0)))</f>
        <v/>
      </c>
      <c r="AY131" s="4">
        <f>IF($A131="","",IF(AND(AU131="",AV131=""),"OK",IF(OR(AU131&lt;&gt;AW131,AV131&lt;&gt;AX131),"ERRORE","OK")))</f>
        <v/>
      </c>
    </row>
    <row r="132">
      <c r="X132" s="19">
        <f>IF($A132="","",ROUND(INDEX(CCNL!$F$5:$F$12,MATCH(D132,CCNL!$A$5:$A$12,0))*F132,2))</f>
        <v/>
      </c>
      <c r="Y132" s="4">
        <f>IF($A132="","",(YEAR(Parametri!$C$5)*12+MONTH(Parametri!$C$5))-(YEAR(E132)*12+MONTH(E132)))</f>
        <v/>
      </c>
      <c r="Z132" s="4">
        <f>IF($A132="","",MIN(Parametri!$C$13,MAX(0,INT((Y132-1)/36))))</f>
        <v/>
      </c>
      <c r="AA132" s="19">
        <f>IF($A132="","",ROUND(INDEX(CCNL!$I$5:$I$12,MATCH(D132,CCNL!$A$5:$A$12,0))*Z132*F132,2))</f>
        <v/>
      </c>
      <c r="AB132" s="19">
        <f>IF($A132="","",ROUND(ROUND(N132,0)*Parametri!$C$6,2))</f>
        <v/>
      </c>
      <c r="AC132" s="19">
        <f>IF($A132="","",ROUND((I132+K132+L132)*Parametri!$C$8/Parametri!$C$7/12,2))</f>
        <v/>
      </c>
      <c r="AD132" s="20">
        <f>IF($A132="","",IFERROR(INDEX('Mese precedente'!$D$5:$D$254,MATCH(A132,'Mese precedente'!$A$5:$A$254,0)),0))</f>
        <v/>
      </c>
      <c r="AE132" s="21">
        <f>IF($A132="","",ROUND(AD132+ROUND(Parametri!$C$9/12,4)-V132,4))</f>
        <v/>
      </c>
      <c r="AF132" s="19">
        <f>IF($A132="","",ROUND(I132+K132+L132+M132,2))</f>
        <v/>
      </c>
      <c r="AG132" s="19">
        <f>IF($A132="","",ROUND(N132-O132-Q132-R132,2))</f>
        <v/>
      </c>
      <c r="AH132" s="22">
        <f>IF($A132="","",IFERROR(INDEX('Mese precedente'!$C$5:$C$254,MATCH(A132,'Mese precedente'!$A$5:$A$254,0)),""))</f>
        <v/>
      </c>
      <c r="AI132" s="23">
        <f>IF($A132="","",IF(AH132="","",S132/AH132-1))</f>
        <v/>
      </c>
      <c r="AJ132" s="4">
        <f>IF($A132="","",CHAR(65+MOD(SUMPRODUCT(SUMIF('Codice fiscale'!$A$5:$A$40,MID(C132,{1,3,5,7,9,11,13,15},1),'Codice fiscale'!$B$5:$B$40))+SUMPRODUCT(SUMIF('Codice fiscale'!$A$5:$A$40,MID(C132,{2,4,6,8,10,12,14},1),'Codice fiscale'!$C$5:$C$40)),26)))</f>
        <v/>
      </c>
      <c r="AK132" s="4">
        <f>IF($A132="","",IF(ABS(I132-X132)&gt;Parametri!$C$11,"ERRORE","OK"))</f>
        <v/>
      </c>
      <c r="AL132" s="4">
        <f>IF($A132="","",IF(ABS(K132-AA132)&gt;Parametri!$C$11,"ERRORE","OK"))</f>
        <v/>
      </c>
      <c r="AM132" s="4">
        <f>IF($A132="","",IF(ABS(O132-AB132)&gt;Parametri!$C$11,"ERRORE","OK"))</f>
        <v/>
      </c>
      <c r="AN132" s="4">
        <f>IF($A132="","",IF(ABS(T132-AC132)&gt;Parametri!$C$11,"ERRORE","OK"))</f>
        <v/>
      </c>
      <c r="AO132" s="4">
        <f>IF($A132="","",IF(ABS(W132-AE132)&gt;Parametri!$C$12,"ERRORE","OK"))</f>
        <v/>
      </c>
      <c r="AP132" s="4">
        <f>IF($A132="","",IF(OR(ABS(N132-AF132)&gt;Parametri!$C$11,ABS(S132-AG132)&gt;Parametri!$C$11),"ERRORE","OK"))</f>
        <v/>
      </c>
      <c r="AQ132" s="4">
        <f>IF($A132="","",IF(AI132="","OK",IF(AND(ABS(AI132)&gt;Parametri!$C$10,G132=""),"ERRORE","OK")))</f>
        <v/>
      </c>
      <c r="AR132" s="4">
        <f>IF($A132="","",IF(AND(LEN(C132)=16,RIGHT(C132,1)=AJ132),"OK","ERRORE"))</f>
        <v/>
      </c>
      <c r="AS132" s="4">
        <f>IF($A132="","",IF(ISNA(MATCH(A132,'Mese precedente'!$A$5:$A$254,0)),"OK",IF(AND(G132="",OR(INDEX('Mese precedente'!$E$5:$E$254,MATCH(A132,'Mese precedente'!$A$5:$A$254,0))&amp;""&lt;&gt;D132&amp;"",ABS(INDEX('Mese precedente'!$F$5:$F$254,MATCH(A132,'Mese precedente'!$A$5:$A$254,0))-F132)&gt;Parametri!$C$11,ABS(INDEX('Mese precedente'!$G$5:$G$254,MATCH(A132,'Mese precedente'!$A$5:$A$254,0))-L132)&gt;Parametri!$C$11,INDEX('Mese precedente'!$H$5:$H$254,MATCH(A132,'Mese precedente'!$A$5:$A$254,0))&lt;&gt;E132)),"ERRORE","OK")))</f>
        <v/>
      </c>
      <c r="AT132" s="12">
        <f>IF($A132="","",COUNTIF(AK132:AS132,"ERRORE")+COUNTIF(AY132,"ERRORE"))</f>
        <v/>
      </c>
      <c r="AW132" s="4">
        <f>IF($A132="","",IF(E132&lt;=DATE(YEAR(Parametri!$C$5),1,1),MONTH(Parametri!$C$5),(YEAR(Parametri!$C$5)*12+MONTH(Parametri!$C$5))-(YEAR(E132)*12+MONTH(E132))+IF(DAY(EOMONTH(E132,0))-DAY(E132)+1&gt;=Parametri!$C$14,1,0)))</f>
        <v/>
      </c>
      <c r="AX132" s="4">
        <f>IF($A132="","",IF(E132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132)*12+MONTH(E132))+IF(DAY(EOMONTH(E132,0))-DAY(E132)+1&gt;=Parametri!$C$14,1,0)))</f>
        <v/>
      </c>
      <c r="AY132" s="4">
        <f>IF($A132="","",IF(AND(AU132="",AV132=""),"OK",IF(OR(AU132&lt;&gt;AW132,AV132&lt;&gt;AX132),"ERRORE","OK")))</f>
        <v/>
      </c>
    </row>
    <row r="133">
      <c r="X133" s="19">
        <f>IF($A133="","",ROUND(INDEX(CCNL!$F$5:$F$12,MATCH(D133,CCNL!$A$5:$A$12,0))*F133,2))</f>
        <v/>
      </c>
      <c r="Y133" s="4">
        <f>IF($A133="","",(YEAR(Parametri!$C$5)*12+MONTH(Parametri!$C$5))-(YEAR(E133)*12+MONTH(E133)))</f>
        <v/>
      </c>
      <c r="Z133" s="4">
        <f>IF($A133="","",MIN(Parametri!$C$13,MAX(0,INT((Y133-1)/36))))</f>
        <v/>
      </c>
      <c r="AA133" s="19">
        <f>IF($A133="","",ROUND(INDEX(CCNL!$I$5:$I$12,MATCH(D133,CCNL!$A$5:$A$12,0))*Z133*F133,2))</f>
        <v/>
      </c>
      <c r="AB133" s="19">
        <f>IF($A133="","",ROUND(ROUND(N133,0)*Parametri!$C$6,2))</f>
        <v/>
      </c>
      <c r="AC133" s="19">
        <f>IF($A133="","",ROUND((I133+K133+L133)*Parametri!$C$8/Parametri!$C$7/12,2))</f>
        <v/>
      </c>
      <c r="AD133" s="20">
        <f>IF($A133="","",IFERROR(INDEX('Mese precedente'!$D$5:$D$254,MATCH(A133,'Mese precedente'!$A$5:$A$254,0)),0))</f>
        <v/>
      </c>
      <c r="AE133" s="21">
        <f>IF($A133="","",ROUND(AD133+ROUND(Parametri!$C$9/12,4)-V133,4))</f>
        <v/>
      </c>
      <c r="AF133" s="19">
        <f>IF($A133="","",ROUND(I133+K133+L133+M133,2))</f>
        <v/>
      </c>
      <c r="AG133" s="19">
        <f>IF($A133="","",ROUND(N133-O133-Q133-R133,2))</f>
        <v/>
      </c>
      <c r="AH133" s="22">
        <f>IF($A133="","",IFERROR(INDEX('Mese precedente'!$C$5:$C$254,MATCH(A133,'Mese precedente'!$A$5:$A$254,0)),""))</f>
        <v/>
      </c>
      <c r="AI133" s="23">
        <f>IF($A133="","",IF(AH133="","",S133/AH133-1))</f>
        <v/>
      </c>
      <c r="AJ133" s="4">
        <f>IF($A133="","",CHAR(65+MOD(SUMPRODUCT(SUMIF('Codice fiscale'!$A$5:$A$40,MID(C133,{1,3,5,7,9,11,13,15},1),'Codice fiscale'!$B$5:$B$40))+SUMPRODUCT(SUMIF('Codice fiscale'!$A$5:$A$40,MID(C133,{2,4,6,8,10,12,14},1),'Codice fiscale'!$C$5:$C$40)),26)))</f>
        <v/>
      </c>
      <c r="AK133" s="4">
        <f>IF($A133="","",IF(ABS(I133-X133)&gt;Parametri!$C$11,"ERRORE","OK"))</f>
        <v/>
      </c>
      <c r="AL133" s="4">
        <f>IF($A133="","",IF(ABS(K133-AA133)&gt;Parametri!$C$11,"ERRORE","OK"))</f>
        <v/>
      </c>
      <c r="AM133" s="4">
        <f>IF($A133="","",IF(ABS(O133-AB133)&gt;Parametri!$C$11,"ERRORE","OK"))</f>
        <v/>
      </c>
      <c r="AN133" s="4">
        <f>IF($A133="","",IF(ABS(T133-AC133)&gt;Parametri!$C$11,"ERRORE","OK"))</f>
        <v/>
      </c>
      <c r="AO133" s="4">
        <f>IF($A133="","",IF(ABS(W133-AE133)&gt;Parametri!$C$12,"ERRORE","OK"))</f>
        <v/>
      </c>
      <c r="AP133" s="4">
        <f>IF($A133="","",IF(OR(ABS(N133-AF133)&gt;Parametri!$C$11,ABS(S133-AG133)&gt;Parametri!$C$11),"ERRORE","OK"))</f>
        <v/>
      </c>
      <c r="AQ133" s="4">
        <f>IF($A133="","",IF(AI133="","OK",IF(AND(ABS(AI133)&gt;Parametri!$C$10,G133=""),"ERRORE","OK")))</f>
        <v/>
      </c>
      <c r="AR133" s="4">
        <f>IF($A133="","",IF(AND(LEN(C133)=16,RIGHT(C133,1)=AJ133),"OK","ERRORE"))</f>
        <v/>
      </c>
      <c r="AS133" s="4">
        <f>IF($A133="","",IF(ISNA(MATCH(A133,'Mese precedente'!$A$5:$A$254,0)),"OK",IF(AND(G133="",OR(INDEX('Mese precedente'!$E$5:$E$254,MATCH(A133,'Mese precedente'!$A$5:$A$254,0))&amp;""&lt;&gt;D133&amp;"",ABS(INDEX('Mese precedente'!$F$5:$F$254,MATCH(A133,'Mese precedente'!$A$5:$A$254,0))-F133)&gt;Parametri!$C$11,ABS(INDEX('Mese precedente'!$G$5:$G$254,MATCH(A133,'Mese precedente'!$A$5:$A$254,0))-L133)&gt;Parametri!$C$11,INDEX('Mese precedente'!$H$5:$H$254,MATCH(A133,'Mese precedente'!$A$5:$A$254,0))&lt;&gt;E133)),"ERRORE","OK")))</f>
        <v/>
      </c>
      <c r="AT133" s="12">
        <f>IF($A133="","",COUNTIF(AK133:AS133,"ERRORE")+COUNTIF(AY133,"ERRORE"))</f>
        <v/>
      </c>
      <c r="AW133" s="4">
        <f>IF($A133="","",IF(E133&lt;=DATE(YEAR(Parametri!$C$5),1,1),MONTH(Parametri!$C$5),(YEAR(Parametri!$C$5)*12+MONTH(Parametri!$C$5))-(YEAR(E133)*12+MONTH(E133))+IF(DAY(EOMONTH(E133,0))-DAY(E133)+1&gt;=Parametri!$C$14,1,0)))</f>
        <v/>
      </c>
      <c r="AX133" s="4">
        <f>IF($A133="","",IF(E133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133)*12+MONTH(E133))+IF(DAY(EOMONTH(E133,0))-DAY(E133)+1&gt;=Parametri!$C$14,1,0)))</f>
        <v/>
      </c>
      <c r="AY133" s="4">
        <f>IF($A133="","",IF(AND(AU133="",AV133=""),"OK",IF(OR(AU133&lt;&gt;AW133,AV133&lt;&gt;AX133),"ERRORE","OK")))</f>
        <v/>
      </c>
    </row>
    <row r="134">
      <c r="X134" s="19">
        <f>IF($A134="","",ROUND(INDEX(CCNL!$F$5:$F$12,MATCH(D134,CCNL!$A$5:$A$12,0))*F134,2))</f>
        <v/>
      </c>
      <c r="Y134" s="4">
        <f>IF($A134="","",(YEAR(Parametri!$C$5)*12+MONTH(Parametri!$C$5))-(YEAR(E134)*12+MONTH(E134)))</f>
        <v/>
      </c>
      <c r="Z134" s="4">
        <f>IF($A134="","",MIN(Parametri!$C$13,MAX(0,INT((Y134-1)/36))))</f>
        <v/>
      </c>
      <c r="AA134" s="19">
        <f>IF($A134="","",ROUND(INDEX(CCNL!$I$5:$I$12,MATCH(D134,CCNL!$A$5:$A$12,0))*Z134*F134,2))</f>
        <v/>
      </c>
      <c r="AB134" s="19">
        <f>IF($A134="","",ROUND(ROUND(N134,0)*Parametri!$C$6,2))</f>
        <v/>
      </c>
      <c r="AC134" s="19">
        <f>IF($A134="","",ROUND((I134+K134+L134)*Parametri!$C$8/Parametri!$C$7/12,2))</f>
        <v/>
      </c>
      <c r="AD134" s="20">
        <f>IF($A134="","",IFERROR(INDEX('Mese precedente'!$D$5:$D$254,MATCH(A134,'Mese precedente'!$A$5:$A$254,0)),0))</f>
        <v/>
      </c>
      <c r="AE134" s="21">
        <f>IF($A134="","",ROUND(AD134+ROUND(Parametri!$C$9/12,4)-V134,4))</f>
        <v/>
      </c>
      <c r="AF134" s="19">
        <f>IF($A134="","",ROUND(I134+K134+L134+M134,2))</f>
        <v/>
      </c>
      <c r="AG134" s="19">
        <f>IF($A134="","",ROUND(N134-O134-Q134-R134,2))</f>
        <v/>
      </c>
      <c r="AH134" s="22">
        <f>IF($A134="","",IFERROR(INDEX('Mese precedente'!$C$5:$C$254,MATCH(A134,'Mese precedente'!$A$5:$A$254,0)),""))</f>
        <v/>
      </c>
      <c r="AI134" s="23">
        <f>IF($A134="","",IF(AH134="","",S134/AH134-1))</f>
        <v/>
      </c>
      <c r="AJ134" s="4">
        <f>IF($A134="","",CHAR(65+MOD(SUMPRODUCT(SUMIF('Codice fiscale'!$A$5:$A$40,MID(C134,{1,3,5,7,9,11,13,15},1),'Codice fiscale'!$B$5:$B$40))+SUMPRODUCT(SUMIF('Codice fiscale'!$A$5:$A$40,MID(C134,{2,4,6,8,10,12,14},1),'Codice fiscale'!$C$5:$C$40)),26)))</f>
        <v/>
      </c>
      <c r="AK134" s="4">
        <f>IF($A134="","",IF(ABS(I134-X134)&gt;Parametri!$C$11,"ERRORE","OK"))</f>
        <v/>
      </c>
      <c r="AL134" s="4">
        <f>IF($A134="","",IF(ABS(K134-AA134)&gt;Parametri!$C$11,"ERRORE","OK"))</f>
        <v/>
      </c>
      <c r="AM134" s="4">
        <f>IF($A134="","",IF(ABS(O134-AB134)&gt;Parametri!$C$11,"ERRORE","OK"))</f>
        <v/>
      </c>
      <c r="AN134" s="4">
        <f>IF($A134="","",IF(ABS(T134-AC134)&gt;Parametri!$C$11,"ERRORE","OK"))</f>
        <v/>
      </c>
      <c r="AO134" s="4">
        <f>IF($A134="","",IF(ABS(W134-AE134)&gt;Parametri!$C$12,"ERRORE","OK"))</f>
        <v/>
      </c>
      <c r="AP134" s="4">
        <f>IF($A134="","",IF(OR(ABS(N134-AF134)&gt;Parametri!$C$11,ABS(S134-AG134)&gt;Parametri!$C$11),"ERRORE","OK"))</f>
        <v/>
      </c>
      <c r="AQ134" s="4">
        <f>IF($A134="","",IF(AI134="","OK",IF(AND(ABS(AI134)&gt;Parametri!$C$10,G134=""),"ERRORE","OK")))</f>
        <v/>
      </c>
      <c r="AR134" s="4">
        <f>IF($A134="","",IF(AND(LEN(C134)=16,RIGHT(C134,1)=AJ134),"OK","ERRORE"))</f>
        <v/>
      </c>
      <c r="AS134" s="4">
        <f>IF($A134="","",IF(ISNA(MATCH(A134,'Mese precedente'!$A$5:$A$254,0)),"OK",IF(AND(G134="",OR(INDEX('Mese precedente'!$E$5:$E$254,MATCH(A134,'Mese precedente'!$A$5:$A$254,0))&amp;""&lt;&gt;D134&amp;"",ABS(INDEX('Mese precedente'!$F$5:$F$254,MATCH(A134,'Mese precedente'!$A$5:$A$254,0))-F134)&gt;Parametri!$C$11,ABS(INDEX('Mese precedente'!$G$5:$G$254,MATCH(A134,'Mese precedente'!$A$5:$A$254,0))-L134)&gt;Parametri!$C$11,INDEX('Mese precedente'!$H$5:$H$254,MATCH(A134,'Mese precedente'!$A$5:$A$254,0))&lt;&gt;E134)),"ERRORE","OK")))</f>
        <v/>
      </c>
      <c r="AT134" s="12">
        <f>IF($A134="","",COUNTIF(AK134:AS134,"ERRORE")+COUNTIF(AY134,"ERRORE"))</f>
        <v/>
      </c>
      <c r="AW134" s="4">
        <f>IF($A134="","",IF(E134&lt;=DATE(YEAR(Parametri!$C$5),1,1),MONTH(Parametri!$C$5),(YEAR(Parametri!$C$5)*12+MONTH(Parametri!$C$5))-(YEAR(E134)*12+MONTH(E134))+IF(DAY(EOMONTH(E134,0))-DAY(E134)+1&gt;=Parametri!$C$14,1,0)))</f>
        <v/>
      </c>
      <c r="AX134" s="4">
        <f>IF($A134="","",IF(E134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134)*12+MONTH(E134))+IF(DAY(EOMONTH(E134,0))-DAY(E134)+1&gt;=Parametri!$C$14,1,0)))</f>
        <v/>
      </c>
      <c r="AY134" s="4">
        <f>IF($A134="","",IF(AND(AU134="",AV134=""),"OK",IF(OR(AU134&lt;&gt;AW134,AV134&lt;&gt;AX134),"ERRORE","OK")))</f>
        <v/>
      </c>
    </row>
    <row r="135">
      <c r="X135" s="19">
        <f>IF($A135="","",ROUND(INDEX(CCNL!$F$5:$F$12,MATCH(D135,CCNL!$A$5:$A$12,0))*F135,2))</f>
        <v/>
      </c>
      <c r="Y135" s="4">
        <f>IF($A135="","",(YEAR(Parametri!$C$5)*12+MONTH(Parametri!$C$5))-(YEAR(E135)*12+MONTH(E135)))</f>
        <v/>
      </c>
      <c r="Z135" s="4">
        <f>IF($A135="","",MIN(Parametri!$C$13,MAX(0,INT((Y135-1)/36))))</f>
        <v/>
      </c>
      <c r="AA135" s="19">
        <f>IF($A135="","",ROUND(INDEX(CCNL!$I$5:$I$12,MATCH(D135,CCNL!$A$5:$A$12,0))*Z135*F135,2))</f>
        <v/>
      </c>
      <c r="AB135" s="19">
        <f>IF($A135="","",ROUND(ROUND(N135,0)*Parametri!$C$6,2))</f>
        <v/>
      </c>
      <c r="AC135" s="19">
        <f>IF($A135="","",ROUND((I135+K135+L135)*Parametri!$C$8/Parametri!$C$7/12,2))</f>
        <v/>
      </c>
      <c r="AD135" s="20">
        <f>IF($A135="","",IFERROR(INDEX('Mese precedente'!$D$5:$D$254,MATCH(A135,'Mese precedente'!$A$5:$A$254,0)),0))</f>
        <v/>
      </c>
      <c r="AE135" s="21">
        <f>IF($A135="","",ROUND(AD135+ROUND(Parametri!$C$9/12,4)-V135,4))</f>
        <v/>
      </c>
      <c r="AF135" s="19">
        <f>IF($A135="","",ROUND(I135+K135+L135+M135,2))</f>
        <v/>
      </c>
      <c r="AG135" s="19">
        <f>IF($A135="","",ROUND(N135-O135-Q135-R135,2))</f>
        <v/>
      </c>
      <c r="AH135" s="22">
        <f>IF($A135="","",IFERROR(INDEX('Mese precedente'!$C$5:$C$254,MATCH(A135,'Mese precedente'!$A$5:$A$254,0)),""))</f>
        <v/>
      </c>
      <c r="AI135" s="23">
        <f>IF($A135="","",IF(AH135="","",S135/AH135-1))</f>
        <v/>
      </c>
      <c r="AJ135" s="4">
        <f>IF($A135="","",CHAR(65+MOD(SUMPRODUCT(SUMIF('Codice fiscale'!$A$5:$A$40,MID(C135,{1,3,5,7,9,11,13,15},1),'Codice fiscale'!$B$5:$B$40))+SUMPRODUCT(SUMIF('Codice fiscale'!$A$5:$A$40,MID(C135,{2,4,6,8,10,12,14},1),'Codice fiscale'!$C$5:$C$40)),26)))</f>
        <v/>
      </c>
      <c r="AK135" s="4">
        <f>IF($A135="","",IF(ABS(I135-X135)&gt;Parametri!$C$11,"ERRORE","OK"))</f>
        <v/>
      </c>
      <c r="AL135" s="4">
        <f>IF($A135="","",IF(ABS(K135-AA135)&gt;Parametri!$C$11,"ERRORE","OK"))</f>
        <v/>
      </c>
      <c r="AM135" s="4">
        <f>IF($A135="","",IF(ABS(O135-AB135)&gt;Parametri!$C$11,"ERRORE","OK"))</f>
        <v/>
      </c>
      <c r="AN135" s="4">
        <f>IF($A135="","",IF(ABS(T135-AC135)&gt;Parametri!$C$11,"ERRORE","OK"))</f>
        <v/>
      </c>
      <c r="AO135" s="4">
        <f>IF($A135="","",IF(ABS(W135-AE135)&gt;Parametri!$C$12,"ERRORE","OK"))</f>
        <v/>
      </c>
      <c r="AP135" s="4">
        <f>IF($A135="","",IF(OR(ABS(N135-AF135)&gt;Parametri!$C$11,ABS(S135-AG135)&gt;Parametri!$C$11),"ERRORE","OK"))</f>
        <v/>
      </c>
      <c r="AQ135" s="4">
        <f>IF($A135="","",IF(AI135="","OK",IF(AND(ABS(AI135)&gt;Parametri!$C$10,G135=""),"ERRORE","OK")))</f>
        <v/>
      </c>
      <c r="AR135" s="4">
        <f>IF($A135="","",IF(AND(LEN(C135)=16,RIGHT(C135,1)=AJ135),"OK","ERRORE"))</f>
        <v/>
      </c>
      <c r="AS135" s="4">
        <f>IF($A135="","",IF(ISNA(MATCH(A135,'Mese precedente'!$A$5:$A$254,0)),"OK",IF(AND(G135="",OR(INDEX('Mese precedente'!$E$5:$E$254,MATCH(A135,'Mese precedente'!$A$5:$A$254,0))&amp;""&lt;&gt;D135&amp;"",ABS(INDEX('Mese precedente'!$F$5:$F$254,MATCH(A135,'Mese precedente'!$A$5:$A$254,0))-F135)&gt;Parametri!$C$11,ABS(INDEX('Mese precedente'!$G$5:$G$254,MATCH(A135,'Mese precedente'!$A$5:$A$254,0))-L135)&gt;Parametri!$C$11,INDEX('Mese precedente'!$H$5:$H$254,MATCH(A135,'Mese precedente'!$A$5:$A$254,0))&lt;&gt;E135)),"ERRORE","OK")))</f>
        <v/>
      </c>
      <c r="AT135" s="12">
        <f>IF($A135="","",COUNTIF(AK135:AS135,"ERRORE")+COUNTIF(AY135,"ERRORE"))</f>
        <v/>
      </c>
      <c r="AW135" s="4">
        <f>IF($A135="","",IF(E135&lt;=DATE(YEAR(Parametri!$C$5),1,1),MONTH(Parametri!$C$5),(YEAR(Parametri!$C$5)*12+MONTH(Parametri!$C$5))-(YEAR(E135)*12+MONTH(E135))+IF(DAY(EOMONTH(E135,0))-DAY(E135)+1&gt;=Parametri!$C$14,1,0)))</f>
        <v/>
      </c>
      <c r="AX135" s="4">
        <f>IF($A135="","",IF(E135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135)*12+MONTH(E135))+IF(DAY(EOMONTH(E135,0))-DAY(E135)+1&gt;=Parametri!$C$14,1,0)))</f>
        <v/>
      </c>
      <c r="AY135" s="4">
        <f>IF($A135="","",IF(AND(AU135="",AV135=""),"OK",IF(OR(AU135&lt;&gt;AW135,AV135&lt;&gt;AX135),"ERRORE","OK")))</f>
        <v/>
      </c>
    </row>
    <row r="136">
      <c r="X136" s="19">
        <f>IF($A136="","",ROUND(INDEX(CCNL!$F$5:$F$12,MATCH(D136,CCNL!$A$5:$A$12,0))*F136,2))</f>
        <v/>
      </c>
      <c r="Y136" s="4">
        <f>IF($A136="","",(YEAR(Parametri!$C$5)*12+MONTH(Parametri!$C$5))-(YEAR(E136)*12+MONTH(E136)))</f>
        <v/>
      </c>
      <c r="Z136" s="4">
        <f>IF($A136="","",MIN(Parametri!$C$13,MAX(0,INT((Y136-1)/36))))</f>
        <v/>
      </c>
      <c r="AA136" s="19">
        <f>IF($A136="","",ROUND(INDEX(CCNL!$I$5:$I$12,MATCH(D136,CCNL!$A$5:$A$12,0))*Z136*F136,2))</f>
        <v/>
      </c>
      <c r="AB136" s="19">
        <f>IF($A136="","",ROUND(ROUND(N136,0)*Parametri!$C$6,2))</f>
        <v/>
      </c>
      <c r="AC136" s="19">
        <f>IF($A136="","",ROUND((I136+K136+L136)*Parametri!$C$8/Parametri!$C$7/12,2))</f>
        <v/>
      </c>
      <c r="AD136" s="20">
        <f>IF($A136="","",IFERROR(INDEX('Mese precedente'!$D$5:$D$254,MATCH(A136,'Mese precedente'!$A$5:$A$254,0)),0))</f>
        <v/>
      </c>
      <c r="AE136" s="21">
        <f>IF($A136="","",ROUND(AD136+ROUND(Parametri!$C$9/12,4)-V136,4))</f>
        <v/>
      </c>
      <c r="AF136" s="19">
        <f>IF($A136="","",ROUND(I136+K136+L136+M136,2))</f>
        <v/>
      </c>
      <c r="AG136" s="19">
        <f>IF($A136="","",ROUND(N136-O136-Q136-R136,2))</f>
        <v/>
      </c>
      <c r="AH136" s="22">
        <f>IF($A136="","",IFERROR(INDEX('Mese precedente'!$C$5:$C$254,MATCH(A136,'Mese precedente'!$A$5:$A$254,0)),""))</f>
        <v/>
      </c>
      <c r="AI136" s="23">
        <f>IF($A136="","",IF(AH136="","",S136/AH136-1))</f>
        <v/>
      </c>
      <c r="AJ136" s="4">
        <f>IF($A136="","",CHAR(65+MOD(SUMPRODUCT(SUMIF('Codice fiscale'!$A$5:$A$40,MID(C136,{1,3,5,7,9,11,13,15},1),'Codice fiscale'!$B$5:$B$40))+SUMPRODUCT(SUMIF('Codice fiscale'!$A$5:$A$40,MID(C136,{2,4,6,8,10,12,14},1),'Codice fiscale'!$C$5:$C$40)),26)))</f>
        <v/>
      </c>
      <c r="AK136" s="4">
        <f>IF($A136="","",IF(ABS(I136-X136)&gt;Parametri!$C$11,"ERRORE","OK"))</f>
        <v/>
      </c>
      <c r="AL136" s="4">
        <f>IF($A136="","",IF(ABS(K136-AA136)&gt;Parametri!$C$11,"ERRORE","OK"))</f>
        <v/>
      </c>
      <c r="AM136" s="4">
        <f>IF($A136="","",IF(ABS(O136-AB136)&gt;Parametri!$C$11,"ERRORE","OK"))</f>
        <v/>
      </c>
      <c r="AN136" s="4">
        <f>IF($A136="","",IF(ABS(T136-AC136)&gt;Parametri!$C$11,"ERRORE","OK"))</f>
        <v/>
      </c>
      <c r="AO136" s="4">
        <f>IF($A136="","",IF(ABS(W136-AE136)&gt;Parametri!$C$12,"ERRORE","OK"))</f>
        <v/>
      </c>
      <c r="AP136" s="4">
        <f>IF($A136="","",IF(OR(ABS(N136-AF136)&gt;Parametri!$C$11,ABS(S136-AG136)&gt;Parametri!$C$11),"ERRORE","OK"))</f>
        <v/>
      </c>
      <c r="AQ136" s="4">
        <f>IF($A136="","",IF(AI136="","OK",IF(AND(ABS(AI136)&gt;Parametri!$C$10,G136=""),"ERRORE","OK")))</f>
        <v/>
      </c>
      <c r="AR136" s="4">
        <f>IF($A136="","",IF(AND(LEN(C136)=16,RIGHT(C136,1)=AJ136),"OK","ERRORE"))</f>
        <v/>
      </c>
      <c r="AS136" s="4">
        <f>IF($A136="","",IF(ISNA(MATCH(A136,'Mese precedente'!$A$5:$A$254,0)),"OK",IF(AND(G136="",OR(INDEX('Mese precedente'!$E$5:$E$254,MATCH(A136,'Mese precedente'!$A$5:$A$254,0))&amp;""&lt;&gt;D136&amp;"",ABS(INDEX('Mese precedente'!$F$5:$F$254,MATCH(A136,'Mese precedente'!$A$5:$A$254,0))-F136)&gt;Parametri!$C$11,ABS(INDEX('Mese precedente'!$G$5:$G$254,MATCH(A136,'Mese precedente'!$A$5:$A$254,0))-L136)&gt;Parametri!$C$11,INDEX('Mese precedente'!$H$5:$H$254,MATCH(A136,'Mese precedente'!$A$5:$A$254,0))&lt;&gt;E136)),"ERRORE","OK")))</f>
        <v/>
      </c>
      <c r="AT136" s="12">
        <f>IF($A136="","",COUNTIF(AK136:AS136,"ERRORE")+COUNTIF(AY136,"ERRORE"))</f>
        <v/>
      </c>
      <c r="AW136" s="4">
        <f>IF($A136="","",IF(E136&lt;=DATE(YEAR(Parametri!$C$5),1,1),MONTH(Parametri!$C$5),(YEAR(Parametri!$C$5)*12+MONTH(Parametri!$C$5))-(YEAR(E136)*12+MONTH(E136))+IF(DAY(EOMONTH(E136,0))-DAY(E136)+1&gt;=Parametri!$C$14,1,0)))</f>
        <v/>
      </c>
      <c r="AX136" s="4">
        <f>IF($A136="","",IF(E136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136)*12+MONTH(E136))+IF(DAY(EOMONTH(E136,0))-DAY(E136)+1&gt;=Parametri!$C$14,1,0)))</f>
        <v/>
      </c>
      <c r="AY136" s="4">
        <f>IF($A136="","",IF(AND(AU136="",AV136=""),"OK",IF(OR(AU136&lt;&gt;AW136,AV136&lt;&gt;AX136),"ERRORE","OK")))</f>
        <v/>
      </c>
    </row>
    <row r="137">
      <c r="X137" s="19">
        <f>IF($A137="","",ROUND(INDEX(CCNL!$F$5:$F$12,MATCH(D137,CCNL!$A$5:$A$12,0))*F137,2))</f>
        <v/>
      </c>
      <c r="Y137" s="4">
        <f>IF($A137="","",(YEAR(Parametri!$C$5)*12+MONTH(Parametri!$C$5))-(YEAR(E137)*12+MONTH(E137)))</f>
        <v/>
      </c>
      <c r="Z137" s="4">
        <f>IF($A137="","",MIN(Parametri!$C$13,MAX(0,INT((Y137-1)/36))))</f>
        <v/>
      </c>
      <c r="AA137" s="19">
        <f>IF($A137="","",ROUND(INDEX(CCNL!$I$5:$I$12,MATCH(D137,CCNL!$A$5:$A$12,0))*Z137*F137,2))</f>
        <v/>
      </c>
      <c r="AB137" s="19">
        <f>IF($A137="","",ROUND(ROUND(N137,0)*Parametri!$C$6,2))</f>
        <v/>
      </c>
      <c r="AC137" s="19">
        <f>IF($A137="","",ROUND((I137+K137+L137)*Parametri!$C$8/Parametri!$C$7/12,2))</f>
        <v/>
      </c>
      <c r="AD137" s="20">
        <f>IF($A137="","",IFERROR(INDEX('Mese precedente'!$D$5:$D$254,MATCH(A137,'Mese precedente'!$A$5:$A$254,0)),0))</f>
        <v/>
      </c>
      <c r="AE137" s="21">
        <f>IF($A137="","",ROUND(AD137+ROUND(Parametri!$C$9/12,4)-V137,4))</f>
        <v/>
      </c>
      <c r="AF137" s="19">
        <f>IF($A137="","",ROUND(I137+K137+L137+M137,2))</f>
        <v/>
      </c>
      <c r="AG137" s="19">
        <f>IF($A137="","",ROUND(N137-O137-Q137-R137,2))</f>
        <v/>
      </c>
      <c r="AH137" s="22">
        <f>IF($A137="","",IFERROR(INDEX('Mese precedente'!$C$5:$C$254,MATCH(A137,'Mese precedente'!$A$5:$A$254,0)),""))</f>
        <v/>
      </c>
      <c r="AI137" s="23">
        <f>IF($A137="","",IF(AH137="","",S137/AH137-1))</f>
        <v/>
      </c>
      <c r="AJ137" s="4">
        <f>IF($A137="","",CHAR(65+MOD(SUMPRODUCT(SUMIF('Codice fiscale'!$A$5:$A$40,MID(C137,{1,3,5,7,9,11,13,15},1),'Codice fiscale'!$B$5:$B$40))+SUMPRODUCT(SUMIF('Codice fiscale'!$A$5:$A$40,MID(C137,{2,4,6,8,10,12,14},1),'Codice fiscale'!$C$5:$C$40)),26)))</f>
        <v/>
      </c>
      <c r="AK137" s="4">
        <f>IF($A137="","",IF(ABS(I137-X137)&gt;Parametri!$C$11,"ERRORE","OK"))</f>
        <v/>
      </c>
      <c r="AL137" s="4">
        <f>IF($A137="","",IF(ABS(K137-AA137)&gt;Parametri!$C$11,"ERRORE","OK"))</f>
        <v/>
      </c>
      <c r="AM137" s="4">
        <f>IF($A137="","",IF(ABS(O137-AB137)&gt;Parametri!$C$11,"ERRORE","OK"))</f>
        <v/>
      </c>
      <c r="AN137" s="4">
        <f>IF($A137="","",IF(ABS(T137-AC137)&gt;Parametri!$C$11,"ERRORE","OK"))</f>
        <v/>
      </c>
      <c r="AO137" s="4">
        <f>IF($A137="","",IF(ABS(W137-AE137)&gt;Parametri!$C$12,"ERRORE","OK"))</f>
        <v/>
      </c>
      <c r="AP137" s="4">
        <f>IF($A137="","",IF(OR(ABS(N137-AF137)&gt;Parametri!$C$11,ABS(S137-AG137)&gt;Parametri!$C$11),"ERRORE","OK"))</f>
        <v/>
      </c>
      <c r="AQ137" s="4">
        <f>IF($A137="","",IF(AI137="","OK",IF(AND(ABS(AI137)&gt;Parametri!$C$10,G137=""),"ERRORE","OK")))</f>
        <v/>
      </c>
      <c r="AR137" s="4">
        <f>IF($A137="","",IF(AND(LEN(C137)=16,RIGHT(C137,1)=AJ137),"OK","ERRORE"))</f>
        <v/>
      </c>
      <c r="AS137" s="4">
        <f>IF($A137="","",IF(ISNA(MATCH(A137,'Mese precedente'!$A$5:$A$254,0)),"OK",IF(AND(G137="",OR(INDEX('Mese precedente'!$E$5:$E$254,MATCH(A137,'Mese precedente'!$A$5:$A$254,0))&amp;""&lt;&gt;D137&amp;"",ABS(INDEX('Mese precedente'!$F$5:$F$254,MATCH(A137,'Mese precedente'!$A$5:$A$254,0))-F137)&gt;Parametri!$C$11,ABS(INDEX('Mese precedente'!$G$5:$G$254,MATCH(A137,'Mese precedente'!$A$5:$A$254,0))-L137)&gt;Parametri!$C$11,INDEX('Mese precedente'!$H$5:$H$254,MATCH(A137,'Mese precedente'!$A$5:$A$254,0))&lt;&gt;E137)),"ERRORE","OK")))</f>
        <v/>
      </c>
      <c r="AT137" s="12">
        <f>IF($A137="","",COUNTIF(AK137:AS137,"ERRORE")+COUNTIF(AY137,"ERRORE"))</f>
        <v/>
      </c>
      <c r="AW137" s="4">
        <f>IF($A137="","",IF(E137&lt;=DATE(YEAR(Parametri!$C$5),1,1),MONTH(Parametri!$C$5),(YEAR(Parametri!$C$5)*12+MONTH(Parametri!$C$5))-(YEAR(E137)*12+MONTH(E137))+IF(DAY(EOMONTH(E137,0))-DAY(E137)+1&gt;=Parametri!$C$14,1,0)))</f>
        <v/>
      </c>
      <c r="AX137" s="4">
        <f>IF($A137="","",IF(E137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137)*12+MONTH(E137))+IF(DAY(EOMONTH(E137,0))-DAY(E137)+1&gt;=Parametri!$C$14,1,0)))</f>
        <v/>
      </c>
      <c r="AY137" s="4">
        <f>IF($A137="","",IF(AND(AU137="",AV137=""),"OK",IF(OR(AU137&lt;&gt;AW137,AV137&lt;&gt;AX137),"ERRORE","OK")))</f>
        <v/>
      </c>
    </row>
    <row r="138">
      <c r="X138" s="19">
        <f>IF($A138="","",ROUND(INDEX(CCNL!$F$5:$F$12,MATCH(D138,CCNL!$A$5:$A$12,0))*F138,2))</f>
        <v/>
      </c>
      <c r="Y138" s="4">
        <f>IF($A138="","",(YEAR(Parametri!$C$5)*12+MONTH(Parametri!$C$5))-(YEAR(E138)*12+MONTH(E138)))</f>
        <v/>
      </c>
      <c r="Z138" s="4">
        <f>IF($A138="","",MIN(Parametri!$C$13,MAX(0,INT((Y138-1)/36))))</f>
        <v/>
      </c>
      <c r="AA138" s="19">
        <f>IF($A138="","",ROUND(INDEX(CCNL!$I$5:$I$12,MATCH(D138,CCNL!$A$5:$A$12,0))*Z138*F138,2))</f>
        <v/>
      </c>
      <c r="AB138" s="19">
        <f>IF($A138="","",ROUND(ROUND(N138,0)*Parametri!$C$6,2))</f>
        <v/>
      </c>
      <c r="AC138" s="19">
        <f>IF($A138="","",ROUND((I138+K138+L138)*Parametri!$C$8/Parametri!$C$7/12,2))</f>
        <v/>
      </c>
      <c r="AD138" s="20">
        <f>IF($A138="","",IFERROR(INDEX('Mese precedente'!$D$5:$D$254,MATCH(A138,'Mese precedente'!$A$5:$A$254,0)),0))</f>
        <v/>
      </c>
      <c r="AE138" s="21">
        <f>IF($A138="","",ROUND(AD138+ROUND(Parametri!$C$9/12,4)-V138,4))</f>
        <v/>
      </c>
      <c r="AF138" s="19">
        <f>IF($A138="","",ROUND(I138+K138+L138+M138,2))</f>
        <v/>
      </c>
      <c r="AG138" s="19">
        <f>IF($A138="","",ROUND(N138-O138-Q138-R138,2))</f>
        <v/>
      </c>
      <c r="AH138" s="22">
        <f>IF($A138="","",IFERROR(INDEX('Mese precedente'!$C$5:$C$254,MATCH(A138,'Mese precedente'!$A$5:$A$254,0)),""))</f>
        <v/>
      </c>
      <c r="AI138" s="23">
        <f>IF($A138="","",IF(AH138="","",S138/AH138-1))</f>
        <v/>
      </c>
      <c r="AJ138" s="4">
        <f>IF($A138="","",CHAR(65+MOD(SUMPRODUCT(SUMIF('Codice fiscale'!$A$5:$A$40,MID(C138,{1,3,5,7,9,11,13,15},1),'Codice fiscale'!$B$5:$B$40))+SUMPRODUCT(SUMIF('Codice fiscale'!$A$5:$A$40,MID(C138,{2,4,6,8,10,12,14},1),'Codice fiscale'!$C$5:$C$40)),26)))</f>
        <v/>
      </c>
      <c r="AK138" s="4">
        <f>IF($A138="","",IF(ABS(I138-X138)&gt;Parametri!$C$11,"ERRORE","OK"))</f>
        <v/>
      </c>
      <c r="AL138" s="4">
        <f>IF($A138="","",IF(ABS(K138-AA138)&gt;Parametri!$C$11,"ERRORE","OK"))</f>
        <v/>
      </c>
      <c r="AM138" s="4">
        <f>IF($A138="","",IF(ABS(O138-AB138)&gt;Parametri!$C$11,"ERRORE","OK"))</f>
        <v/>
      </c>
      <c r="AN138" s="4">
        <f>IF($A138="","",IF(ABS(T138-AC138)&gt;Parametri!$C$11,"ERRORE","OK"))</f>
        <v/>
      </c>
      <c r="AO138" s="4">
        <f>IF($A138="","",IF(ABS(W138-AE138)&gt;Parametri!$C$12,"ERRORE","OK"))</f>
        <v/>
      </c>
      <c r="AP138" s="4">
        <f>IF($A138="","",IF(OR(ABS(N138-AF138)&gt;Parametri!$C$11,ABS(S138-AG138)&gt;Parametri!$C$11),"ERRORE","OK"))</f>
        <v/>
      </c>
      <c r="AQ138" s="4">
        <f>IF($A138="","",IF(AI138="","OK",IF(AND(ABS(AI138)&gt;Parametri!$C$10,G138=""),"ERRORE","OK")))</f>
        <v/>
      </c>
      <c r="AR138" s="4">
        <f>IF($A138="","",IF(AND(LEN(C138)=16,RIGHT(C138,1)=AJ138),"OK","ERRORE"))</f>
        <v/>
      </c>
      <c r="AS138" s="4">
        <f>IF($A138="","",IF(ISNA(MATCH(A138,'Mese precedente'!$A$5:$A$254,0)),"OK",IF(AND(G138="",OR(INDEX('Mese precedente'!$E$5:$E$254,MATCH(A138,'Mese precedente'!$A$5:$A$254,0))&amp;""&lt;&gt;D138&amp;"",ABS(INDEX('Mese precedente'!$F$5:$F$254,MATCH(A138,'Mese precedente'!$A$5:$A$254,0))-F138)&gt;Parametri!$C$11,ABS(INDEX('Mese precedente'!$G$5:$G$254,MATCH(A138,'Mese precedente'!$A$5:$A$254,0))-L138)&gt;Parametri!$C$11,INDEX('Mese precedente'!$H$5:$H$254,MATCH(A138,'Mese precedente'!$A$5:$A$254,0))&lt;&gt;E138)),"ERRORE","OK")))</f>
        <v/>
      </c>
      <c r="AT138" s="12">
        <f>IF($A138="","",COUNTIF(AK138:AS138,"ERRORE")+COUNTIF(AY138,"ERRORE"))</f>
        <v/>
      </c>
      <c r="AW138" s="4">
        <f>IF($A138="","",IF(E138&lt;=DATE(YEAR(Parametri!$C$5),1,1),MONTH(Parametri!$C$5),(YEAR(Parametri!$C$5)*12+MONTH(Parametri!$C$5))-(YEAR(E138)*12+MONTH(E138))+IF(DAY(EOMONTH(E138,0))-DAY(E138)+1&gt;=Parametri!$C$14,1,0)))</f>
        <v/>
      </c>
      <c r="AX138" s="4">
        <f>IF($A138="","",IF(E138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138)*12+MONTH(E138))+IF(DAY(EOMONTH(E138,0))-DAY(E138)+1&gt;=Parametri!$C$14,1,0)))</f>
        <v/>
      </c>
      <c r="AY138" s="4">
        <f>IF($A138="","",IF(AND(AU138="",AV138=""),"OK",IF(OR(AU138&lt;&gt;AW138,AV138&lt;&gt;AX138),"ERRORE","OK")))</f>
        <v/>
      </c>
    </row>
    <row r="139">
      <c r="X139" s="19">
        <f>IF($A139="","",ROUND(INDEX(CCNL!$F$5:$F$12,MATCH(D139,CCNL!$A$5:$A$12,0))*F139,2))</f>
        <v/>
      </c>
      <c r="Y139" s="4">
        <f>IF($A139="","",(YEAR(Parametri!$C$5)*12+MONTH(Parametri!$C$5))-(YEAR(E139)*12+MONTH(E139)))</f>
        <v/>
      </c>
      <c r="Z139" s="4">
        <f>IF($A139="","",MIN(Parametri!$C$13,MAX(0,INT((Y139-1)/36))))</f>
        <v/>
      </c>
      <c r="AA139" s="19">
        <f>IF($A139="","",ROUND(INDEX(CCNL!$I$5:$I$12,MATCH(D139,CCNL!$A$5:$A$12,0))*Z139*F139,2))</f>
        <v/>
      </c>
      <c r="AB139" s="19">
        <f>IF($A139="","",ROUND(ROUND(N139,0)*Parametri!$C$6,2))</f>
        <v/>
      </c>
      <c r="AC139" s="19">
        <f>IF($A139="","",ROUND((I139+K139+L139)*Parametri!$C$8/Parametri!$C$7/12,2))</f>
        <v/>
      </c>
      <c r="AD139" s="20">
        <f>IF($A139="","",IFERROR(INDEX('Mese precedente'!$D$5:$D$254,MATCH(A139,'Mese precedente'!$A$5:$A$254,0)),0))</f>
        <v/>
      </c>
      <c r="AE139" s="21">
        <f>IF($A139="","",ROUND(AD139+ROUND(Parametri!$C$9/12,4)-V139,4))</f>
        <v/>
      </c>
      <c r="AF139" s="19">
        <f>IF($A139="","",ROUND(I139+K139+L139+M139,2))</f>
        <v/>
      </c>
      <c r="AG139" s="19">
        <f>IF($A139="","",ROUND(N139-O139-Q139-R139,2))</f>
        <v/>
      </c>
      <c r="AH139" s="22">
        <f>IF($A139="","",IFERROR(INDEX('Mese precedente'!$C$5:$C$254,MATCH(A139,'Mese precedente'!$A$5:$A$254,0)),""))</f>
        <v/>
      </c>
      <c r="AI139" s="23">
        <f>IF($A139="","",IF(AH139="","",S139/AH139-1))</f>
        <v/>
      </c>
      <c r="AJ139" s="4">
        <f>IF($A139="","",CHAR(65+MOD(SUMPRODUCT(SUMIF('Codice fiscale'!$A$5:$A$40,MID(C139,{1,3,5,7,9,11,13,15},1),'Codice fiscale'!$B$5:$B$40))+SUMPRODUCT(SUMIF('Codice fiscale'!$A$5:$A$40,MID(C139,{2,4,6,8,10,12,14},1),'Codice fiscale'!$C$5:$C$40)),26)))</f>
        <v/>
      </c>
      <c r="AK139" s="4">
        <f>IF($A139="","",IF(ABS(I139-X139)&gt;Parametri!$C$11,"ERRORE","OK"))</f>
        <v/>
      </c>
      <c r="AL139" s="4">
        <f>IF($A139="","",IF(ABS(K139-AA139)&gt;Parametri!$C$11,"ERRORE","OK"))</f>
        <v/>
      </c>
      <c r="AM139" s="4">
        <f>IF($A139="","",IF(ABS(O139-AB139)&gt;Parametri!$C$11,"ERRORE","OK"))</f>
        <v/>
      </c>
      <c r="AN139" s="4">
        <f>IF($A139="","",IF(ABS(T139-AC139)&gt;Parametri!$C$11,"ERRORE","OK"))</f>
        <v/>
      </c>
      <c r="AO139" s="4">
        <f>IF($A139="","",IF(ABS(W139-AE139)&gt;Parametri!$C$12,"ERRORE","OK"))</f>
        <v/>
      </c>
      <c r="AP139" s="4">
        <f>IF($A139="","",IF(OR(ABS(N139-AF139)&gt;Parametri!$C$11,ABS(S139-AG139)&gt;Parametri!$C$11),"ERRORE","OK"))</f>
        <v/>
      </c>
      <c r="AQ139" s="4">
        <f>IF($A139="","",IF(AI139="","OK",IF(AND(ABS(AI139)&gt;Parametri!$C$10,G139=""),"ERRORE","OK")))</f>
        <v/>
      </c>
      <c r="AR139" s="4">
        <f>IF($A139="","",IF(AND(LEN(C139)=16,RIGHT(C139,1)=AJ139),"OK","ERRORE"))</f>
        <v/>
      </c>
      <c r="AS139" s="4">
        <f>IF($A139="","",IF(ISNA(MATCH(A139,'Mese precedente'!$A$5:$A$254,0)),"OK",IF(AND(G139="",OR(INDEX('Mese precedente'!$E$5:$E$254,MATCH(A139,'Mese precedente'!$A$5:$A$254,0))&amp;""&lt;&gt;D139&amp;"",ABS(INDEX('Mese precedente'!$F$5:$F$254,MATCH(A139,'Mese precedente'!$A$5:$A$254,0))-F139)&gt;Parametri!$C$11,ABS(INDEX('Mese precedente'!$G$5:$G$254,MATCH(A139,'Mese precedente'!$A$5:$A$254,0))-L139)&gt;Parametri!$C$11,INDEX('Mese precedente'!$H$5:$H$254,MATCH(A139,'Mese precedente'!$A$5:$A$254,0))&lt;&gt;E139)),"ERRORE","OK")))</f>
        <v/>
      </c>
      <c r="AT139" s="12">
        <f>IF($A139="","",COUNTIF(AK139:AS139,"ERRORE")+COUNTIF(AY139,"ERRORE"))</f>
        <v/>
      </c>
      <c r="AW139" s="4">
        <f>IF($A139="","",IF(E139&lt;=DATE(YEAR(Parametri!$C$5),1,1),MONTH(Parametri!$C$5),(YEAR(Parametri!$C$5)*12+MONTH(Parametri!$C$5))-(YEAR(E139)*12+MONTH(E139))+IF(DAY(EOMONTH(E139,0))-DAY(E139)+1&gt;=Parametri!$C$14,1,0)))</f>
        <v/>
      </c>
      <c r="AX139" s="4">
        <f>IF($A139="","",IF(E139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139)*12+MONTH(E139))+IF(DAY(EOMONTH(E139,0))-DAY(E139)+1&gt;=Parametri!$C$14,1,0)))</f>
        <v/>
      </c>
      <c r="AY139" s="4">
        <f>IF($A139="","",IF(AND(AU139="",AV139=""),"OK",IF(OR(AU139&lt;&gt;AW139,AV139&lt;&gt;AX139),"ERRORE","OK")))</f>
        <v/>
      </c>
    </row>
    <row r="140">
      <c r="X140" s="19">
        <f>IF($A140="","",ROUND(INDEX(CCNL!$F$5:$F$12,MATCH(D140,CCNL!$A$5:$A$12,0))*F140,2))</f>
        <v/>
      </c>
      <c r="Y140" s="4">
        <f>IF($A140="","",(YEAR(Parametri!$C$5)*12+MONTH(Parametri!$C$5))-(YEAR(E140)*12+MONTH(E140)))</f>
        <v/>
      </c>
      <c r="Z140" s="4">
        <f>IF($A140="","",MIN(Parametri!$C$13,MAX(0,INT((Y140-1)/36))))</f>
        <v/>
      </c>
      <c r="AA140" s="19">
        <f>IF($A140="","",ROUND(INDEX(CCNL!$I$5:$I$12,MATCH(D140,CCNL!$A$5:$A$12,0))*Z140*F140,2))</f>
        <v/>
      </c>
      <c r="AB140" s="19">
        <f>IF($A140="","",ROUND(ROUND(N140,0)*Parametri!$C$6,2))</f>
        <v/>
      </c>
      <c r="AC140" s="19">
        <f>IF($A140="","",ROUND((I140+K140+L140)*Parametri!$C$8/Parametri!$C$7/12,2))</f>
        <v/>
      </c>
      <c r="AD140" s="20">
        <f>IF($A140="","",IFERROR(INDEX('Mese precedente'!$D$5:$D$254,MATCH(A140,'Mese precedente'!$A$5:$A$254,0)),0))</f>
        <v/>
      </c>
      <c r="AE140" s="21">
        <f>IF($A140="","",ROUND(AD140+ROUND(Parametri!$C$9/12,4)-V140,4))</f>
        <v/>
      </c>
      <c r="AF140" s="19">
        <f>IF($A140="","",ROUND(I140+K140+L140+M140,2))</f>
        <v/>
      </c>
      <c r="AG140" s="19">
        <f>IF($A140="","",ROUND(N140-O140-Q140-R140,2))</f>
        <v/>
      </c>
      <c r="AH140" s="22">
        <f>IF($A140="","",IFERROR(INDEX('Mese precedente'!$C$5:$C$254,MATCH(A140,'Mese precedente'!$A$5:$A$254,0)),""))</f>
        <v/>
      </c>
      <c r="AI140" s="23">
        <f>IF($A140="","",IF(AH140="","",S140/AH140-1))</f>
        <v/>
      </c>
      <c r="AJ140" s="4">
        <f>IF($A140="","",CHAR(65+MOD(SUMPRODUCT(SUMIF('Codice fiscale'!$A$5:$A$40,MID(C140,{1,3,5,7,9,11,13,15},1),'Codice fiscale'!$B$5:$B$40))+SUMPRODUCT(SUMIF('Codice fiscale'!$A$5:$A$40,MID(C140,{2,4,6,8,10,12,14},1),'Codice fiscale'!$C$5:$C$40)),26)))</f>
        <v/>
      </c>
      <c r="AK140" s="4">
        <f>IF($A140="","",IF(ABS(I140-X140)&gt;Parametri!$C$11,"ERRORE","OK"))</f>
        <v/>
      </c>
      <c r="AL140" s="4">
        <f>IF($A140="","",IF(ABS(K140-AA140)&gt;Parametri!$C$11,"ERRORE","OK"))</f>
        <v/>
      </c>
      <c r="AM140" s="4">
        <f>IF($A140="","",IF(ABS(O140-AB140)&gt;Parametri!$C$11,"ERRORE","OK"))</f>
        <v/>
      </c>
      <c r="AN140" s="4">
        <f>IF($A140="","",IF(ABS(T140-AC140)&gt;Parametri!$C$11,"ERRORE","OK"))</f>
        <v/>
      </c>
      <c r="AO140" s="4">
        <f>IF($A140="","",IF(ABS(W140-AE140)&gt;Parametri!$C$12,"ERRORE","OK"))</f>
        <v/>
      </c>
      <c r="AP140" s="4">
        <f>IF($A140="","",IF(OR(ABS(N140-AF140)&gt;Parametri!$C$11,ABS(S140-AG140)&gt;Parametri!$C$11),"ERRORE","OK"))</f>
        <v/>
      </c>
      <c r="AQ140" s="4">
        <f>IF($A140="","",IF(AI140="","OK",IF(AND(ABS(AI140)&gt;Parametri!$C$10,G140=""),"ERRORE","OK")))</f>
        <v/>
      </c>
      <c r="AR140" s="4">
        <f>IF($A140="","",IF(AND(LEN(C140)=16,RIGHT(C140,1)=AJ140),"OK","ERRORE"))</f>
        <v/>
      </c>
      <c r="AS140" s="4">
        <f>IF($A140="","",IF(ISNA(MATCH(A140,'Mese precedente'!$A$5:$A$254,0)),"OK",IF(AND(G140="",OR(INDEX('Mese precedente'!$E$5:$E$254,MATCH(A140,'Mese precedente'!$A$5:$A$254,0))&amp;""&lt;&gt;D140&amp;"",ABS(INDEX('Mese precedente'!$F$5:$F$254,MATCH(A140,'Mese precedente'!$A$5:$A$254,0))-F140)&gt;Parametri!$C$11,ABS(INDEX('Mese precedente'!$G$5:$G$254,MATCH(A140,'Mese precedente'!$A$5:$A$254,0))-L140)&gt;Parametri!$C$11,INDEX('Mese precedente'!$H$5:$H$254,MATCH(A140,'Mese precedente'!$A$5:$A$254,0))&lt;&gt;E140)),"ERRORE","OK")))</f>
        <v/>
      </c>
      <c r="AT140" s="12">
        <f>IF($A140="","",COUNTIF(AK140:AS140,"ERRORE")+COUNTIF(AY140,"ERRORE"))</f>
        <v/>
      </c>
      <c r="AW140" s="4">
        <f>IF($A140="","",IF(E140&lt;=DATE(YEAR(Parametri!$C$5),1,1),MONTH(Parametri!$C$5),(YEAR(Parametri!$C$5)*12+MONTH(Parametri!$C$5))-(YEAR(E140)*12+MONTH(E140))+IF(DAY(EOMONTH(E140,0))-DAY(E140)+1&gt;=Parametri!$C$14,1,0)))</f>
        <v/>
      </c>
      <c r="AX140" s="4">
        <f>IF($A140="","",IF(E140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140)*12+MONTH(E140))+IF(DAY(EOMONTH(E140,0))-DAY(E140)+1&gt;=Parametri!$C$14,1,0)))</f>
        <v/>
      </c>
      <c r="AY140" s="4">
        <f>IF($A140="","",IF(AND(AU140="",AV140=""),"OK",IF(OR(AU140&lt;&gt;AW140,AV140&lt;&gt;AX140),"ERRORE","OK")))</f>
        <v/>
      </c>
    </row>
    <row r="141">
      <c r="X141" s="19">
        <f>IF($A141="","",ROUND(INDEX(CCNL!$F$5:$F$12,MATCH(D141,CCNL!$A$5:$A$12,0))*F141,2))</f>
        <v/>
      </c>
      <c r="Y141" s="4">
        <f>IF($A141="","",(YEAR(Parametri!$C$5)*12+MONTH(Parametri!$C$5))-(YEAR(E141)*12+MONTH(E141)))</f>
        <v/>
      </c>
      <c r="Z141" s="4">
        <f>IF($A141="","",MIN(Parametri!$C$13,MAX(0,INT((Y141-1)/36))))</f>
        <v/>
      </c>
      <c r="AA141" s="19">
        <f>IF($A141="","",ROUND(INDEX(CCNL!$I$5:$I$12,MATCH(D141,CCNL!$A$5:$A$12,0))*Z141*F141,2))</f>
        <v/>
      </c>
      <c r="AB141" s="19">
        <f>IF($A141="","",ROUND(ROUND(N141,0)*Parametri!$C$6,2))</f>
        <v/>
      </c>
      <c r="AC141" s="19">
        <f>IF($A141="","",ROUND((I141+K141+L141)*Parametri!$C$8/Parametri!$C$7/12,2))</f>
        <v/>
      </c>
      <c r="AD141" s="20">
        <f>IF($A141="","",IFERROR(INDEX('Mese precedente'!$D$5:$D$254,MATCH(A141,'Mese precedente'!$A$5:$A$254,0)),0))</f>
        <v/>
      </c>
      <c r="AE141" s="21">
        <f>IF($A141="","",ROUND(AD141+ROUND(Parametri!$C$9/12,4)-V141,4))</f>
        <v/>
      </c>
      <c r="AF141" s="19">
        <f>IF($A141="","",ROUND(I141+K141+L141+M141,2))</f>
        <v/>
      </c>
      <c r="AG141" s="19">
        <f>IF($A141="","",ROUND(N141-O141-Q141-R141,2))</f>
        <v/>
      </c>
      <c r="AH141" s="22">
        <f>IF($A141="","",IFERROR(INDEX('Mese precedente'!$C$5:$C$254,MATCH(A141,'Mese precedente'!$A$5:$A$254,0)),""))</f>
        <v/>
      </c>
      <c r="AI141" s="23">
        <f>IF($A141="","",IF(AH141="","",S141/AH141-1))</f>
        <v/>
      </c>
      <c r="AJ141" s="4">
        <f>IF($A141="","",CHAR(65+MOD(SUMPRODUCT(SUMIF('Codice fiscale'!$A$5:$A$40,MID(C141,{1,3,5,7,9,11,13,15},1),'Codice fiscale'!$B$5:$B$40))+SUMPRODUCT(SUMIF('Codice fiscale'!$A$5:$A$40,MID(C141,{2,4,6,8,10,12,14},1),'Codice fiscale'!$C$5:$C$40)),26)))</f>
        <v/>
      </c>
      <c r="AK141" s="4">
        <f>IF($A141="","",IF(ABS(I141-X141)&gt;Parametri!$C$11,"ERRORE","OK"))</f>
        <v/>
      </c>
      <c r="AL141" s="4">
        <f>IF($A141="","",IF(ABS(K141-AA141)&gt;Parametri!$C$11,"ERRORE","OK"))</f>
        <v/>
      </c>
      <c r="AM141" s="4">
        <f>IF($A141="","",IF(ABS(O141-AB141)&gt;Parametri!$C$11,"ERRORE","OK"))</f>
        <v/>
      </c>
      <c r="AN141" s="4">
        <f>IF($A141="","",IF(ABS(T141-AC141)&gt;Parametri!$C$11,"ERRORE","OK"))</f>
        <v/>
      </c>
      <c r="AO141" s="4">
        <f>IF($A141="","",IF(ABS(W141-AE141)&gt;Parametri!$C$12,"ERRORE","OK"))</f>
        <v/>
      </c>
      <c r="AP141" s="4">
        <f>IF($A141="","",IF(OR(ABS(N141-AF141)&gt;Parametri!$C$11,ABS(S141-AG141)&gt;Parametri!$C$11),"ERRORE","OK"))</f>
        <v/>
      </c>
      <c r="AQ141" s="4">
        <f>IF($A141="","",IF(AI141="","OK",IF(AND(ABS(AI141)&gt;Parametri!$C$10,G141=""),"ERRORE","OK")))</f>
        <v/>
      </c>
      <c r="AR141" s="4">
        <f>IF($A141="","",IF(AND(LEN(C141)=16,RIGHT(C141,1)=AJ141),"OK","ERRORE"))</f>
        <v/>
      </c>
      <c r="AS141" s="4">
        <f>IF($A141="","",IF(ISNA(MATCH(A141,'Mese precedente'!$A$5:$A$254,0)),"OK",IF(AND(G141="",OR(INDEX('Mese precedente'!$E$5:$E$254,MATCH(A141,'Mese precedente'!$A$5:$A$254,0))&amp;""&lt;&gt;D141&amp;"",ABS(INDEX('Mese precedente'!$F$5:$F$254,MATCH(A141,'Mese precedente'!$A$5:$A$254,0))-F141)&gt;Parametri!$C$11,ABS(INDEX('Mese precedente'!$G$5:$G$254,MATCH(A141,'Mese precedente'!$A$5:$A$254,0))-L141)&gt;Parametri!$C$11,INDEX('Mese precedente'!$H$5:$H$254,MATCH(A141,'Mese precedente'!$A$5:$A$254,0))&lt;&gt;E141)),"ERRORE","OK")))</f>
        <v/>
      </c>
      <c r="AT141" s="12">
        <f>IF($A141="","",COUNTIF(AK141:AS141,"ERRORE")+COUNTIF(AY141,"ERRORE"))</f>
        <v/>
      </c>
      <c r="AW141" s="4">
        <f>IF($A141="","",IF(E141&lt;=DATE(YEAR(Parametri!$C$5),1,1),MONTH(Parametri!$C$5),(YEAR(Parametri!$C$5)*12+MONTH(Parametri!$C$5))-(YEAR(E141)*12+MONTH(E141))+IF(DAY(EOMONTH(E141,0))-DAY(E141)+1&gt;=Parametri!$C$14,1,0)))</f>
        <v/>
      </c>
      <c r="AX141" s="4">
        <f>IF($A141="","",IF(E141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141)*12+MONTH(E141))+IF(DAY(EOMONTH(E141,0))-DAY(E141)+1&gt;=Parametri!$C$14,1,0)))</f>
        <v/>
      </c>
      <c r="AY141" s="4">
        <f>IF($A141="","",IF(AND(AU141="",AV141=""),"OK",IF(OR(AU141&lt;&gt;AW141,AV141&lt;&gt;AX141),"ERRORE","OK")))</f>
        <v/>
      </c>
    </row>
    <row r="142">
      <c r="X142" s="19">
        <f>IF($A142="","",ROUND(INDEX(CCNL!$F$5:$F$12,MATCH(D142,CCNL!$A$5:$A$12,0))*F142,2))</f>
        <v/>
      </c>
      <c r="Y142" s="4">
        <f>IF($A142="","",(YEAR(Parametri!$C$5)*12+MONTH(Parametri!$C$5))-(YEAR(E142)*12+MONTH(E142)))</f>
        <v/>
      </c>
      <c r="Z142" s="4">
        <f>IF($A142="","",MIN(Parametri!$C$13,MAX(0,INT((Y142-1)/36))))</f>
        <v/>
      </c>
      <c r="AA142" s="19">
        <f>IF($A142="","",ROUND(INDEX(CCNL!$I$5:$I$12,MATCH(D142,CCNL!$A$5:$A$12,0))*Z142*F142,2))</f>
        <v/>
      </c>
      <c r="AB142" s="19">
        <f>IF($A142="","",ROUND(ROUND(N142,0)*Parametri!$C$6,2))</f>
        <v/>
      </c>
      <c r="AC142" s="19">
        <f>IF($A142="","",ROUND((I142+K142+L142)*Parametri!$C$8/Parametri!$C$7/12,2))</f>
        <v/>
      </c>
      <c r="AD142" s="20">
        <f>IF($A142="","",IFERROR(INDEX('Mese precedente'!$D$5:$D$254,MATCH(A142,'Mese precedente'!$A$5:$A$254,0)),0))</f>
        <v/>
      </c>
      <c r="AE142" s="21">
        <f>IF($A142="","",ROUND(AD142+ROUND(Parametri!$C$9/12,4)-V142,4))</f>
        <v/>
      </c>
      <c r="AF142" s="19">
        <f>IF($A142="","",ROUND(I142+K142+L142+M142,2))</f>
        <v/>
      </c>
      <c r="AG142" s="19">
        <f>IF($A142="","",ROUND(N142-O142-Q142-R142,2))</f>
        <v/>
      </c>
      <c r="AH142" s="22">
        <f>IF($A142="","",IFERROR(INDEX('Mese precedente'!$C$5:$C$254,MATCH(A142,'Mese precedente'!$A$5:$A$254,0)),""))</f>
        <v/>
      </c>
      <c r="AI142" s="23">
        <f>IF($A142="","",IF(AH142="","",S142/AH142-1))</f>
        <v/>
      </c>
      <c r="AJ142" s="4">
        <f>IF($A142="","",CHAR(65+MOD(SUMPRODUCT(SUMIF('Codice fiscale'!$A$5:$A$40,MID(C142,{1,3,5,7,9,11,13,15},1),'Codice fiscale'!$B$5:$B$40))+SUMPRODUCT(SUMIF('Codice fiscale'!$A$5:$A$40,MID(C142,{2,4,6,8,10,12,14},1),'Codice fiscale'!$C$5:$C$40)),26)))</f>
        <v/>
      </c>
      <c r="AK142" s="4">
        <f>IF($A142="","",IF(ABS(I142-X142)&gt;Parametri!$C$11,"ERRORE","OK"))</f>
        <v/>
      </c>
      <c r="AL142" s="4">
        <f>IF($A142="","",IF(ABS(K142-AA142)&gt;Parametri!$C$11,"ERRORE","OK"))</f>
        <v/>
      </c>
      <c r="AM142" s="4">
        <f>IF($A142="","",IF(ABS(O142-AB142)&gt;Parametri!$C$11,"ERRORE","OK"))</f>
        <v/>
      </c>
      <c r="AN142" s="4">
        <f>IF($A142="","",IF(ABS(T142-AC142)&gt;Parametri!$C$11,"ERRORE","OK"))</f>
        <v/>
      </c>
      <c r="AO142" s="4">
        <f>IF($A142="","",IF(ABS(W142-AE142)&gt;Parametri!$C$12,"ERRORE","OK"))</f>
        <v/>
      </c>
      <c r="AP142" s="4">
        <f>IF($A142="","",IF(OR(ABS(N142-AF142)&gt;Parametri!$C$11,ABS(S142-AG142)&gt;Parametri!$C$11),"ERRORE","OK"))</f>
        <v/>
      </c>
      <c r="AQ142" s="4">
        <f>IF($A142="","",IF(AI142="","OK",IF(AND(ABS(AI142)&gt;Parametri!$C$10,G142=""),"ERRORE","OK")))</f>
        <v/>
      </c>
      <c r="AR142" s="4">
        <f>IF($A142="","",IF(AND(LEN(C142)=16,RIGHT(C142,1)=AJ142),"OK","ERRORE"))</f>
        <v/>
      </c>
      <c r="AS142" s="4">
        <f>IF($A142="","",IF(ISNA(MATCH(A142,'Mese precedente'!$A$5:$A$254,0)),"OK",IF(AND(G142="",OR(INDEX('Mese precedente'!$E$5:$E$254,MATCH(A142,'Mese precedente'!$A$5:$A$254,0))&amp;""&lt;&gt;D142&amp;"",ABS(INDEX('Mese precedente'!$F$5:$F$254,MATCH(A142,'Mese precedente'!$A$5:$A$254,0))-F142)&gt;Parametri!$C$11,ABS(INDEX('Mese precedente'!$G$5:$G$254,MATCH(A142,'Mese precedente'!$A$5:$A$254,0))-L142)&gt;Parametri!$C$11,INDEX('Mese precedente'!$H$5:$H$254,MATCH(A142,'Mese precedente'!$A$5:$A$254,0))&lt;&gt;E142)),"ERRORE","OK")))</f>
        <v/>
      </c>
      <c r="AT142" s="12">
        <f>IF($A142="","",COUNTIF(AK142:AS142,"ERRORE")+COUNTIF(AY142,"ERRORE"))</f>
        <v/>
      </c>
      <c r="AW142" s="4">
        <f>IF($A142="","",IF(E142&lt;=DATE(YEAR(Parametri!$C$5),1,1),MONTH(Parametri!$C$5),(YEAR(Parametri!$C$5)*12+MONTH(Parametri!$C$5))-(YEAR(E142)*12+MONTH(E142))+IF(DAY(EOMONTH(E142,0))-DAY(E142)+1&gt;=Parametri!$C$14,1,0)))</f>
        <v/>
      </c>
      <c r="AX142" s="4">
        <f>IF($A142="","",IF(E142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142)*12+MONTH(E142))+IF(DAY(EOMONTH(E142,0))-DAY(E142)+1&gt;=Parametri!$C$14,1,0)))</f>
        <v/>
      </c>
      <c r="AY142" s="4">
        <f>IF($A142="","",IF(AND(AU142="",AV142=""),"OK",IF(OR(AU142&lt;&gt;AW142,AV142&lt;&gt;AX142),"ERRORE","OK")))</f>
        <v/>
      </c>
    </row>
    <row r="143">
      <c r="X143" s="19">
        <f>IF($A143="","",ROUND(INDEX(CCNL!$F$5:$F$12,MATCH(D143,CCNL!$A$5:$A$12,0))*F143,2))</f>
        <v/>
      </c>
      <c r="Y143" s="4">
        <f>IF($A143="","",(YEAR(Parametri!$C$5)*12+MONTH(Parametri!$C$5))-(YEAR(E143)*12+MONTH(E143)))</f>
        <v/>
      </c>
      <c r="Z143" s="4">
        <f>IF($A143="","",MIN(Parametri!$C$13,MAX(0,INT((Y143-1)/36))))</f>
        <v/>
      </c>
      <c r="AA143" s="19">
        <f>IF($A143="","",ROUND(INDEX(CCNL!$I$5:$I$12,MATCH(D143,CCNL!$A$5:$A$12,0))*Z143*F143,2))</f>
        <v/>
      </c>
      <c r="AB143" s="19">
        <f>IF($A143="","",ROUND(ROUND(N143,0)*Parametri!$C$6,2))</f>
        <v/>
      </c>
      <c r="AC143" s="19">
        <f>IF($A143="","",ROUND((I143+K143+L143)*Parametri!$C$8/Parametri!$C$7/12,2))</f>
        <v/>
      </c>
      <c r="AD143" s="20">
        <f>IF($A143="","",IFERROR(INDEX('Mese precedente'!$D$5:$D$254,MATCH(A143,'Mese precedente'!$A$5:$A$254,0)),0))</f>
        <v/>
      </c>
      <c r="AE143" s="21">
        <f>IF($A143="","",ROUND(AD143+ROUND(Parametri!$C$9/12,4)-V143,4))</f>
        <v/>
      </c>
      <c r="AF143" s="19">
        <f>IF($A143="","",ROUND(I143+K143+L143+M143,2))</f>
        <v/>
      </c>
      <c r="AG143" s="19">
        <f>IF($A143="","",ROUND(N143-O143-Q143-R143,2))</f>
        <v/>
      </c>
      <c r="AH143" s="22">
        <f>IF($A143="","",IFERROR(INDEX('Mese precedente'!$C$5:$C$254,MATCH(A143,'Mese precedente'!$A$5:$A$254,0)),""))</f>
        <v/>
      </c>
      <c r="AI143" s="23">
        <f>IF($A143="","",IF(AH143="","",S143/AH143-1))</f>
        <v/>
      </c>
      <c r="AJ143" s="4">
        <f>IF($A143="","",CHAR(65+MOD(SUMPRODUCT(SUMIF('Codice fiscale'!$A$5:$A$40,MID(C143,{1,3,5,7,9,11,13,15},1),'Codice fiscale'!$B$5:$B$40))+SUMPRODUCT(SUMIF('Codice fiscale'!$A$5:$A$40,MID(C143,{2,4,6,8,10,12,14},1),'Codice fiscale'!$C$5:$C$40)),26)))</f>
        <v/>
      </c>
      <c r="AK143" s="4">
        <f>IF($A143="","",IF(ABS(I143-X143)&gt;Parametri!$C$11,"ERRORE","OK"))</f>
        <v/>
      </c>
      <c r="AL143" s="4">
        <f>IF($A143="","",IF(ABS(K143-AA143)&gt;Parametri!$C$11,"ERRORE","OK"))</f>
        <v/>
      </c>
      <c r="AM143" s="4">
        <f>IF($A143="","",IF(ABS(O143-AB143)&gt;Parametri!$C$11,"ERRORE","OK"))</f>
        <v/>
      </c>
      <c r="AN143" s="4">
        <f>IF($A143="","",IF(ABS(T143-AC143)&gt;Parametri!$C$11,"ERRORE","OK"))</f>
        <v/>
      </c>
      <c r="AO143" s="4">
        <f>IF($A143="","",IF(ABS(W143-AE143)&gt;Parametri!$C$12,"ERRORE","OK"))</f>
        <v/>
      </c>
      <c r="AP143" s="4">
        <f>IF($A143="","",IF(OR(ABS(N143-AF143)&gt;Parametri!$C$11,ABS(S143-AG143)&gt;Parametri!$C$11),"ERRORE","OK"))</f>
        <v/>
      </c>
      <c r="AQ143" s="4">
        <f>IF($A143="","",IF(AI143="","OK",IF(AND(ABS(AI143)&gt;Parametri!$C$10,G143=""),"ERRORE","OK")))</f>
        <v/>
      </c>
      <c r="AR143" s="4">
        <f>IF($A143="","",IF(AND(LEN(C143)=16,RIGHT(C143,1)=AJ143),"OK","ERRORE"))</f>
        <v/>
      </c>
      <c r="AS143" s="4">
        <f>IF($A143="","",IF(ISNA(MATCH(A143,'Mese precedente'!$A$5:$A$254,0)),"OK",IF(AND(G143="",OR(INDEX('Mese precedente'!$E$5:$E$254,MATCH(A143,'Mese precedente'!$A$5:$A$254,0))&amp;""&lt;&gt;D143&amp;"",ABS(INDEX('Mese precedente'!$F$5:$F$254,MATCH(A143,'Mese precedente'!$A$5:$A$254,0))-F143)&gt;Parametri!$C$11,ABS(INDEX('Mese precedente'!$G$5:$G$254,MATCH(A143,'Mese precedente'!$A$5:$A$254,0))-L143)&gt;Parametri!$C$11,INDEX('Mese precedente'!$H$5:$H$254,MATCH(A143,'Mese precedente'!$A$5:$A$254,0))&lt;&gt;E143)),"ERRORE","OK")))</f>
        <v/>
      </c>
      <c r="AT143" s="12">
        <f>IF($A143="","",COUNTIF(AK143:AS143,"ERRORE")+COUNTIF(AY143,"ERRORE"))</f>
        <v/>
      </c>
      <c r="AW143" s="4">
        <f>IF($A143="","",IF(E143&lt;=DATE(YEAR(Parametri!$C$5),1,1),MONTH(Parametri!$C$5),(YEAR(Parametri!$C$5)*12+MONTH(Parametri!$C$5))-(YEAR(E143)*12+MONTH(E143))+IF(DAY(EOMONTH(E143,0))-DAY(E143)+1&gt;=Parametri!$C$14,1,0)))</f>
        <v/>
      </c>
      <c r="AX143" s="4">
        <f>IF($A143="","",IF(E143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143)*12+MONTH(E143))+IF(DAY(EOMONTH(E143,0))-DAY(E143)+1&gt;=Parametri!$C$14,1,0)))</f>
        <v/>
      </c>
      <c r="AY143" s="4">
        <f>IF($A143="","",IF(AND(AU143="",AV143=""),"OK",IF(OR(AU143&lt;&gt;AW143,AV143&lt;&gt;AX143),"ERRORE","OK")))</f>
        <v/>
      </c>
    </row>
    <row r="144">
      <c r="X144" s="19">
        <f>IF($A144="","",ROUND(INDEX(CCNL!$F$5:$F$12,MATCH(D144,CCNL!$A$5:$A$12,0))*F144,2))</f>
        <v/>
      </c>
      <c r="Y144" s="4">
        <f>IF($A144="","",(YEAR(Parametri!$C$5)*12+MONTH(Parametri!$C$5))-(YEAR(E144)*12+MONTH(E144)))</f>
        <v/>
      </c>
      <c r="Z144" s="4">
        <f>IF($A144="","",MIN(Parametri!$C$13,MAX(0,INT((Y144-1)/36))))</f>
        <v/>
      </c>
      <c r="AA144" s="19">
        <f>IF($A144="","",ROUND(INDEX(CCNL!$I$5:$I$12,MATCH(D144,CCNL!$A$5:$A$12,0))*Z144*F144,2))</f>
        <v/>
      </c>
      <c r="AB144" s="19">
        <f>IF($A144="","",ROUND(ROUND(N144,0)*Parametri!$C$6,2))</f>
        <v/>
      </c>
      <c r="AC144" s="19">
        <f>IF($A144="","",ROUND((I144+K144+L144)*Parametri!$C$8/Parametri!$C$7/12,2))</f>
        <v/>
      </c>
      <c r="AD144" s="20">
        <f>IF($A144="","",IFERROR(INDEX('Mese precedente'!$D$5:$D$254,MATCH(A144,'Mese precedente'!$A$5:$A$254,0)),0))</f>
        <v/>
      </c>
      <c r="AE144" s="21">
        <f>IF($A144="","",ROUND(AD144+ROUND(Parametri!$C$9/12,4)-V144,4))</f>
        <v/>
      </c>
      <c r="AF144" s="19">
        <f>IF($A144="","",ROUND(I144+K144+L144+M144,2))</f>
        <v/>
      </c>
      <c r="AG144" s="19">
        <f>IF($A144="","",ROUND(N144-O144-Q144-R144,2))</f>
        <v/>
      </c>
      <c r="AH144" s="22">
        <f>IF($A144="","",IFERROR(INDEX('Mese precedente'!$C$5:$C$254,MATCH(A144,'Mese precedente'!$A$5:$A$254,0)),""))</f>
        <v/>
      </c>
      <c r="AI144" s="23">
        <f>IF($A144="","",IF(AH144="","",S144/AH144-1))</f>
        <v/>
      </c>
      <c r="AJ144" s="4">
        <f>IF($A144="","",CHAR(65+MOD(SUMPRODUCT(SUMIF('Codice fiscale'!$A$5:$A$40,MID(C144,{1,3,5,7,9,11,13,15},1),'Codice fiscale'!$B$5:$B$40))+SUMPRODUCT(SUMIF('Codice fiscale'!$A$5:$A$40,MID(C144,{2,4,6,8,10,12,14},1),'Codice fiscale'!$C$5:$C$40)),26)))</f>
        <v/>
      </c>
      <c r="AK144" s="4">
        <f>IF($A144="","",IF(ABS(I144-X144)&gt;Parametri!$C$11,"ERRORE","OK"))</f>
        <v/>
      </c>
      <c r="AL144" s="4">
        <f>IF($A144="","",IF(ABS(K144-AA144)&gt;Parametri!$C$11,"ERRORE","OK"))</f>
        <v/>
      </c>
      <c r="AM144" s="4">
        <f>IF($A144="","",IF(ABS(O144-AB144)&gt;Parametri!$C$11,"ERRORE","OK"))</f>
        <v/>
      </c>
      <c r="AN144" s="4">
        <f>IF($A144="","",IF(ABS(T144-AC144)&gt;Parametri!$C$11,"ERRORE","OK"))</f>
        <v/>
      </c>
      <c r="AO144" s="4">
        <f>IF($A144="","",IF(ABS(W144-AE144)&gt;Parametri!$C$12,"ERRORE","OK"))</f>
        <v/>
      </c>
      <c r="AP144" s="4">
        <f>IF($A144="","",IF(OR(ABS(N144-AF144)&gt;Parametri!$C$11,ABS(S144-AG144)&gt;Parametri!$C$11),"ERRORE","OK"))</f>
        <v/>
      </c>
      <c r="AQ144" s="4">
        <f>IF($A144="","",IF(AI144="","OK",IF(AND(ABS(AI144)&gt;Parametri!$C$10,G144=""),"ERRORE","OK")))</f>
        <v/>
      </c>
      <c r="AR144" s="4">
        <f>IF($A144="","",IF(AND(LEN(C144)=16,RIGHT(C144,1)=AJ144),"OK","ERRORE"))</f>
        <v/>
      </c>
      <c r="AS144" s="4">
        <f>IF($A144="","",IF(ISNA(MATCH(A144,'Mese precedente'!$A$5:$A$254,0)),"OK",IF(AND(G144="",OR(INDEX('Mese precedente'!$E$5:$E$254,MATCH(A144,'Mese precedente'!$A$5:$A$254,0))&amp;""&lt;&gt;D144&amp;"",ABS(INDEX('Mese precedente'!$F$5:$F$254,MATCH(A144,'Mese precedente'!$A$5:$A$254,0))-F144)&gt;Parametri!$C$11,ABS(INDEX('Mese precedente'!$G$5:$G$254,MATCH(A144,'Mese precedente'!$A$5:$A$254,0))-L144)&gt;Parametri!$C$11,INDEX('Mese precedente'!$H$5:$H$254,MATCH(A144,'Mese precedente'!$A$5:$A$254,0))&lt;&gt;E144)),"ERRORE","OK")))</f>
        <v/>
      </c>
      <c r="AT144" s="12">
        <f>IF($A144="","",COUNTIF(AK144:AS144,"ERRORE")+COUNTIF(AY144,"ERRORE"))</f>
        <v/>
      </c>
      <c r="AW144" s="4">
        <f>IF($A144="","",IF(E144&lt;=DATE(YEAR(Parametri!$C$5),1,1),MONTH(Parametri!$C$5),(YEAR(Parametri!$C$5)*12+MONTH(Parametri!$C$5))-(YEAR(E144)*12+MONTH(E144))+IF(DAY(EOMONTH(E144,0))-DAY(E144)+1&gt;=Parametri!$C$14,1,0)))</f>
        <v/>
      </c>
      <c r="AX144" s="4">
        <f>IF($A144="","",IF(E144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144)*12+MONTH(E144))+IF(DAY(EOMONTH(E144,0))-DAY(E144)+1&gt;=Parametri!$C$14,1,0)))</f>
        <v/>
      </c>
      <c r="AY144" s="4">
        <f>IF($A144="","",IF(AND(AU144="",AV144=""),"OK",IF(OR(AU144&lt;&gt;AW144,AV144&lt;&gt;AX144),"ERRORE","OK")))</f>
        <v/>
      </c>
    </row>
    <row r="145">
      <c r="X145" s="19">
        <f>IF($A145="","",ROUND(INDEX(CCNL!$F$5:$F$12,MATCH(D145,CCNL!$A$5:$A$12,0))*F145,2))</f>
        <v/>
      </c>
      <c r="Y145" s="4">
        <f>IF($A145="","",(YEAR(Parametri!$C$5)*12+MONTH(Parametri!$C$5))-(YEAR(E145)*12+MONTH(E145)))</f>
        <v/>
      </c>
      <c r="Z145" s="4">
        <f>IF($A145="","",MIN(Parametri!$C$13,MAX(0,INT((Y145-1)/36))))</f>
        <v/>
      </c>
      <c r="AA145" s="19">
        <f>IF($A145="","",ROUND(INDEX(CCNL!$I$5:$I$12,MATCH(D145,CCNL!$A$5:$A$12,0))*Z145*F145,2))</f>
        <v/>
      </c>
      <c r="AB145" s="19">
        <f>IF($A145="","",ROUND(ROUND(N145,0)*Parametri!$C$6,2))</f>
        <v/>
      </c>
      <c r="AC145" s="19">
        <f>IF($A145="","",ROUND((I145+K145+L145)*Parametri!$C$8/Parametri!$C$7/12,2))</f>
        <v/>
      </c>
      <c r="AD145" s="20">
        <f>IF($A145="","",IFERROR(INDEX('Mese precedente'!$D$5:$D$254,MATCH(A145,'Mese precedente'!$A$5:$A$254,0)),0))</f>
        <v/>
      </c>
      <c r="AE145" s="21">
        <f>IF($A145="","",ROUND(AD145+ROUND(Parametri!$C$9/12,4)-V145,4))</f>
        <v/>
      </c>
      <c r="AF145" s="19">
        <f>IF($A145="","",ROUND(I145+K145+L145+M145,2))</f>
        <v/>
      </c>
      <c r="AG145" s="19">
        <f>IF($A145="","",ROUND(N145-O145-Q145-R145,2))</f>
        <v/>
      </c>
      <c r="AH145" s="22">
        <f>IF($A145="","",IFERROR(INDEX('Mese precedente'!$C$5:$C$254,MATCH(A145,'Mese precedente'!$A$5:$A$254,0)),""))</f>
        <v/>
      </c>
      <c r="AI145" s="23">
        <f>IF($A145="","",IF(AH145="","",S145/AH145-1))</f>
        <v/>
      </c>
      <c r="AJ145" s="4">
        <f>IF($A145="","",CHAR(65+MOD(SUMPRODUCT(SUMIF('Codice fiscale'!$A$5:$A$40,MID(C145,{1,3,5,7,9,11,13,15},1),'Codice fiscale'!$B$5:$B$40))+SUMPRODUCT(SUMIF('Codice fiscale'!$A$5:$A$40,MID(C145,{2,4,6,8,10,12,14},1),'Codice fiscale'!$C$5:$C$40)),26)))</f>
        <v/>
      </c>
      <c r="AK145" s="4">
        <f>IF($A145="","",IF(ABS(I145-X145)&gt;Parametri!$C$11,"ERRORE","OK"))</f>
        <v/>
      </c>
      <c r="AL145" s="4">
        <f>IF($A145="","",IF(ABS(K145-AA145)&gt;Parametri!$C$11,"ERRORE","OK"))</f>
        <v/>
      </c>
      <c r="AM145" s="4">
        <f>IF($A145="","",IF(ABS(O145-AB145)&gt;Parametri!$C$11,"ERRORE","OK"))</f>
        <v/>
      </c>
      <c r="AN145" s="4">
        <f>IF($A145="","",IF(ABS(T145-AC145)&gt;Parametri!$C$11,"ERRORE","OK"))</f>
        <v/>
      </c>
      <c r="AO145" s="4">
        <f>IF($A145="","",IF(ABS(W145-AE145)&gt;Parametri!$C$12,"ERRORE","OK"))</f>
        <v/>
      </c>
      <c r="AP145" s="4">
        <f>IF($A145="","",IF(OR(ABS(N145-AF145)&gt;Parametri!$C$11,ABS(S145-AG145)&gt;Parametri!$C$11),"ERRORE","OK"))</f>
        <v/>
      </c>
      <c r="AQ145" s="4">
        <f>IF($A145="","",IF(AI145="","OK",IF(AND(ABS(AI145)&gt;Parametri!$C$10,G145=""),"ERRORE","OK")))</f>
        <v/>
      </c>
      <c r="AR145" s="4">
        <f>IF($A145="","",IF(AND(LEN(C145)=16,RIGHT(C145,1)=AJ145),"OK","ERRORE"))</f>
        <v/>
      </c>
      <c r="AS145" s="4">
        <f>IF($A145="","",IF(ISNA(MATCH(A145,'Mese precedente'!$A$5:$A$254,0)),"OK",IF(AND(G145="",OR(INDEX('Mese precedente'!$E$5:$E$254,MATCH(A145,'Mese precedente'!$A$5:$A$254,0))&amp;""&lt;&gt;D145&amp;"",ABS(INDEX('Mese precedente'!$F$5:$F$254,MATCH(A145,'Mese precedente'!$A$5:$A$254,0))-F145)&gt;Parametri!$C$11,ABS(INDEX('Mese precedente'!$G$5:$G$254,MATCH(A145,'Mese precedente'!$A$5:$A$254,0))-L145)&gt;Parametri!$C$11,INDEX('Mese precedente'!$H$5:$H$254,MATCH(A145,'Mese precedente'!$A$5:$A$254,0))&lt;&gt;E145)),"ERRORE","OK")))</f>
        <v/>
      </c>
      <c r="AT145" s="12">
        <f>IF($A145="","",COUNTIF(AK145:AS145,"ERRORE")+COUNTIF(AY145,"ERRORE"))</f>
        <v/>
      </c>
      <c r="AW145" s="4">
        <f>IF($A145="","",IF(E145&lt;=DATE(YEAR(Parametri!$C$5),1,1),MONTH(Parametri!$C$5),(YEAR(Parametri!$C$5)*12+MONTH(Parametri!$C$5))-(YEAR(E145)*12+MONTH(E145))+IF(DAY(EOMONTH(E145,0))-DAY(E145)+1&gt;=Parametri!$C$14,1,0)))</f>
        <v/>
      </c>
      <c r="AX145" s="4">
        <f>IF($A145="","",IF(E145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145)*12+MONTH(E145))+IF(DAY(EOMONTH(E145,0))-DAY(E145)+1&gt;=Parametri!$C$14,1,0)))</f>
        <v/>
      </c>
      <c r="AY145" s="4">
        <f>IF($A145="","",IF(AND(AU145="",AV145=""),"OK",IF(OR(AU145&lt;&gt;AW145,AV145&lt;&gt;AX145),"ERRORE","OK")))</f>
        <v/>
      </c>
    </row>
    <row r="146">
      <c r="X146" s="19">
        <f>IF($A146="","",ROUND(INDEX(CCNL!$F$5:$F$12,MATCH(D146,CCNL!$A$5:$A$12,0))*F146,2))</f>
        <v/>
      </c>
      <c r="Y146" s="4">
        <f>IF($A146="","",(YEAR(Parametri!$C$5)*12+MONTH(Parametri!$C$5))-(YEAR(E146)*12+MONTH(E146)))</f>
        <v/>
      </c>
      <c r="Z146" s="4">
        <f>IF($A146="","",MIN(Parametri!$C$13,MAX(0,INT((Y146-1)/36))))</f>
        <v/>
      </c>
      <c r="AA146" s="19">
        <f>IF($A146="","",ROUND(INDEX(CCNL!$I$5:$I$12,MATCH(D146,CCNL!$A$5:$A$12,0))*Z146*F146,2))</f>
        <v/>
      </c>
      <c r="AB146" s="19">
        <f>IF($A146="","",ROUND(ROUND(N146,0)*Parametri!$C$6,2))</f>
        <v/>
      </c>
      <c r="AC146" s="19">
        <f>IF($A146="","",ROUND((I146+K146+L146)*Parametri!$C$8/Parametri!$C$7/12,2))</f>
        <v/>
      </c>
      <c r="AD146" s="20">
        <f>IF($A146="","",IFERROR(INDEX('Mese precedente'!$D$5:$D$254,MATCH(A146,'Mese precedente'!$A$5:$A$254,0)),0))</f>
        <v/>
      </c>
      <c r="AE146" s="21">
        <f>IF($A146="","",ROUND(AD146+ROUND(Parametri!$C$9/12,4)-V146,4))</f>
        <v/>
      </c>
      <c r="AF146" s="19">
        <f>IF($A146="","",ROUND(I146+K146+L146+M146,2))</f>
        <v/>
      </c>
      <c r="AG146" s="19">
        <f>IF($A146="","",ROUND(N146-O146-Q146-R146,2))</f>
        <v/>
      </c>
      <c r="AH146" s="22">
        <f>IF($A146="","",IFERROR(INDEX('Mese precedente'!$C$5:$C$254,MATCH(A146,'Mese precedente'!$A$5:$A$254,0)),""))</f>
        <v/>
      </c>
      <c r="AI146" s="23">
        <f>IF($A146="","",IF(AH146="","",S146/AH146-1))</f>
        <v/>
      </c>
      <c r="AJ146" s="4">
        <f>IF($A146="","",CHAR(65+MOD(SUMPRODUCT(SUMIF('Codice fiscale'!$A$5:$A$40,MID(C146,{1,3,5,7,9,11,13,15},1),'Codice fiscale'!$B$5:$B$40))+SUMPRODUCT(SUMIF('Codice fiscale'!$A$5:$A$40,MID(C146,{2,4,6,8,10,12,14},1),'Codice fiscale'!$C$5:$C$40)),26)))</f>
        <v/>
      </c>
      <c r="AK146" s="4">
        <f>IF($A146="","",IF(ABS(I146-X146)&gt;Parametri!$C$11,"ERRORE","OK"))</f>
        <v/>
      </c>
      <c r="AL146" s="4">
        <f>IF($A146="","",IF(ABS(K146-AA146)&gt;Parametri!$C$11,"ERRORE","OK"))</f>
        <v/>
      </c>
      <c r="AM146" s="4">
        <f>IF($A146="","",IF(ABS(O146-AB146)&gt;Parametri!$C$11,"ERRORE","OK"))</f>
        <v/>
      </c>
      <c r="AN146" s="4">
        <f>IF($A146="","",IF(ABS(T146-AC146)&gt;Parametri!$C$11,"ERRORE","OK"))</f>
        <v/>
      </c>
      <c r="AO146" s="4">
        <f>IF($A146="","",IF(ABS(W146-AE146)&gt;Parametri!$C$12,"ERRORE","OK"))</f>
        <v/>
      </c>
      <c r="AP146" s="4">
        <f>IF($A146="","",IF(OR(ABS(N146-AF146)&gt;Parametri!$C$11,ABS(S146-AG146)&gt;Parametri!$C$11),"ERRORE","OK"))</f>
        <v/>
      </c>
      <c r="AQ146" s="4">
        <f>IF($A146="","",IF(AI146="","OK",IF(AND(ABS(AI146)&gt;Parametri!$C$10,G146=""),"ERRORE","OK")))</f>
        <v/>
      </c>
      <c r="AR146" s="4">
        <f>IF($A146="","",IF(AND(LEN(C146)=16,RIGHT(C146,1)=AJ146),"OK","ERRORE"))</f>
        <v/>
      </c>
      <c r="AS146" s="4">
        <f>IF($A146="","",IF(ISNA(MATCH(A146,'Mese precedente'!$A$5:$A$254,0)),"OK",IF(AND(G146="",OR(INDEX('Mese precedente'!$E$5:$E$254,MATCH(A146,'Mese precedente'!$A$5:$A$254,0))&amp;""&lt;&gt;D146&amp;"",ABS(INDEX('Mese precedente'!$F$5:$F$254,MATCH(A146,'Mese precedente'!$A$5:$A$254,0))-F146)&gt;Parametri!$C$11,ABS(INDEX('Mese precedente'!$G$5:$G$254,MATCH(A146,'Mese precedente'!$A$5:$A$254,0))-L146)&gt;Parametri!$C$11,INDEX('Mese precedente'!$H$5:$H$254,MATCH(A146,'Mese precedente'!$A$5:$A$254,0))&lt;&gt;E146)),"ERRORE","OK")))</f>
        <v/>
      </c>
      <c r="AT146" s="12">
        <f>IF($A146="","",COUNTIF(AK146:AS146,"ERRORE")+COUNTIF(AY146,"ERRORE"))</f>
        <v/>
      </c>
      <c r="AW146" s="4">
        <f>IF($A146="","",IF(E146&lt;=DATE(YEAR(Parametri!$C$5),1,1),MONTH(Parametri!$C$5),(YEAR(Parametri!$C$5)*12+MONTH(Parametri!$C$5))-(YEAR(E146)*12+MONTH(E146))+IF(DAY(EOMONTH(E146,0))-DAY(E146)+1&gt;=Parametri!$C$14,1,0)))</f>
        <v/>
      </c>
      <c r="AX146" s="4">
        <f>IF($A146="","",IF(E146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146)*12+MONTH(E146))+IF(DAY(EOMONTH(E146,0))-DAY(E146)+1&gt;=Parametri!$C$14,1,0)))</f>
        <v/>
      </c>
      <c r="AY146" s="4">
        <f>IF($A146="","",IF(AND(AU146="",AV146=""),"OK",IF(OR(AU146&lt;&gt;AW146,AV146&lt;&gt;AX146),"ERRORE","OK")))</f>
        <v/>
      </c>
    </row>
    <row r="147">
      <c r="X147" s="19">
        <f>IF($A147="","",ROUND(INDEX(CCNL!$F$5:$F$12,MATCH(D147,CCNL!$A$5:$A$12,0))*F147,2))</f>
        <v/>
      </c>
      <c r="Y147" s="4">
        <f>IF($A147="","",(YEAR(Parametri!$C$5)*12+MONTH(Parametri!$C$5))-(YEAR(E147)*12+MONTH(E147)))</f>
        <v/>
      </c>
      <c r="Z147" s="4">
        <f>IF($A147="","",MIN(Parametri!$C$13,MAX(0,INT((Y147-1)/36))))</f>
        <v/>
      </c>
      <c r="AA147" s="19">
        <f>IF($A147="","",ROUND(INDEX(CCNL!$I$5:$I$12,MATCH(D147,CCNL!$A$5:$A$12,0))*Z147*F147,2))</f>
        <v/>
      </c>
      <c r="AB147" s="19">
        <f>IF($A147="","",ROUND(ROUND(N147,0)*Parametri!$C$6,2))</f>
        <v/>
      </c>
      <c r="AC147" s="19">
        <f>IF($A147="","",ROUND((I147+K147+L147)*Parametri!$C$8/Parametri!$C$7/12,2))</f>
        <v/>
      </c>
      <c r="AD147" s="20">
        <f>IF($A147="","",IFERROR(INDEX('Mese precedente'!$D$5:$D$254,MATCH(A147,'Mese precedente'!$A$5:$A$254,0)),0))</f>
        <v/>
      </c>
      <c r="AE147" s="21">
        <f>IF($A147="","",ROUND(AD147+ROUND(Parametri!$C$9/12,4)-V147,4))</f>
        <v/>
      </c>
      <c r="AF147" s="19">
        <f>IF($A147="","",ROUND(I147+K147+L147+M147,2))</f>
        <v/>
      </c>
      <c r="AG147" s="19">
        <f>IF($A147="","",ROUND(N147-O147-Q147-R147,2))</f>
        <v/>
      </c>
      <c r="AH147" s="22">
        <f>IF($A147="","",IFERROR(INDEX('Mese precedente'!$C$5:$C$254,MATCH(A147,'Mese precedente'!$A$5:$A$254,0)),""))</f>
        <v/>
      </c>
      <c r="AI147" s="23">
        <f>IF($A147="","",IF(AH147="","",S147/AH147-1))</f>
        <v/>
      </c>
      <c r="AJ147" s="4">
        <f>IF($A147="","",CHAR(65+MOD(SUMPRODUCT(SUMIF('Codice fiscale'!$A$5:$A$40,MID(C147,{1,3,5,7,9,11,13,15},1),'Codice fiscale'!$B$5:$B$40))+SUMPRODUCT(SUMIF('Codice fiscale'!$A$5:$A$40,MID(C147,{2,4,6,8,10,12,14},1),'Codice fiscale'!$C$5:$C$40)),26)))</f>
        <v/>
      </c>
      <c r="AK147" s="4">
        <f>IF($A147="","",IF(ABS(I147-X147)&gt;Parametri!$C$11,"ERRORE","OK"))</f>
        <v/>
      </c>
      <c r="AL147" s="4">
        <f>IF($A147="","",IF(ABS(K147-AA147)&gt;Parametri!$C$11,"ERRORE","OK"))</f>
        <v/>
      </c>
      <c r="AM147" s="4">
        <f>IF($A147="","",IF(ABS(O147-AB147)&gt;Parametri!$C$11,"ERRORE","OK"))</f>
        <v/>
      </c>
      <c r="AN147" s="4">
        <f>IF($A147="","",IF(ABS(T147-AC147)&gt;Parametri!$C$11,"ERRORE","OK"))</f>
        <v/>
      </c>
      <c r="AO147" s="4">
        <f>IF($A147="","",IF(ABS(W147-AE147)&gt;Parametri!$C$12,"ERRORE","OK"))</f>
        <v/>
      </c>
      <c r="AP147" s="4">
        <f>IF($A147="","",IF(OR(ABS(N147-AF147)&gt;Parametri!$C$11,ABS(S147-AG147)&gt;Parametri!$C$11),"ERRORE","OK"))</f>
        <v/>
      </c>
      <c r="AQ147" s="4">
        <f>IF($A147="","",IF(AI147="","OK",IF(AND(ABS(AI147)&gt;Parametri!$C$10,G147=""),"ERRORE","OK")))</f>
        <v/>
      </c>
      <c r="AR147" s="4">
        <f>IF($A147="","",IF(AND(LEN(C147)=16,RIGHT(C147,1)=AJ147),"OK","ERRORE"))</f>
        <v/>
      </c>
      <c r="AS147" s="4">
        <f>IF($A147="","",IF(ISNA(MATCH(A147,'Mese precedente'!$A$5:$A$254,0)),"OK",IF(AND(G147="",OR(INDEX('Mese precedente'!$E$5:$E$254,MATCH(A147,'Mese precedente'!$A$5:$A$254,0))&amp;""&lt;&gt;D147&amp;"",ABS(INDEX('Mese precedente'!$F$5:$F$254,MATCH(A147,'Mese precedente'!$A$5:$A$254,0))-F147)&gt;Parametri!$C$11,ABS(INDEX('Mese precedente'!$G$5:$G$254,MATCH(A147,'Mese precedente'!$A$5:$A$254,0))-L147)&gt;Parametri!$C$11,INDEX('Mese precedente'!$H$5:$H$254,MATCH(A147,'Mese precedente'!$A$5:$A$254,0))&lt;&gt;E147)),"ERRORE","OK")))</f>
        <v/>
      </c>
      <c r="AT147" s="12">
        <f>IF($A147="","",COUNTIF(AK147:AS147,"ERRORE")+COUNTIF(AY147,"ERRORE"))</f>
        <v/>
      </c>
      <c r="AW147" s="4">
        <f>IF($A147="","",IF(E147&lt;=DATE(YEAR(Parametri!$C$5),1,1),MONTH(Parametri!$C$5),(YEAR(Parametri!$C$5)*12+MONTH(Parametri!$C$5))-(YEAR(E147)*12+MONTH(E147))+IF(DAY(EOMONTH(E147,0))-DAY(E147)+1&gt;=Parametri!$C$14,1,0)))</f>
        <v/>
      </c>
      <c r="AX147" s="4">
        <f>IF($A147="","",IF(E147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147)*12+MONTH(E147))+IF(DAY(EOMONTH(E147,0))-DAY(E147)+1&gt;=Parametri!$C$14,1,0)))</f>
        <v/>
      </c>
      <c r="AY147" s="4">
        <f>IF($A147="","",IF(AND(AU147="",AV147=""),"OK",IF(OR(AU147&lt;&gt;AW147,AV147&lt;&gt;AX147),"ERRORE","OK")))</f>
        <v/>
      </c>
    </row>
    <row r="148">
      <c r="X148" s="19">
        <f>IF($A148="","",ROUND(INDEX(CCNL!$F$5:$F$12,MATCH(D148,CCNL!$A$5:$A$12,0))*F148,2))</f>
        <v/>
      </c>
      <c r="Y148" s="4">
        <f>IF($A148="","",(YEAR(Parametri!$C$5)*12+MONTH(Parametri!$C$5))-(YEAR(E148)*12+MONTH(E148)))</f>
        <v/>
      </c>
      <c r="Z148" s="4">
        <f>IF($A148="","",MIN(Parametri!$C$13,MAX(0,INT((Y148-1)/36))))</f>
        <v/>
      </c>
      <c r="AA148" s="19">
        <f>IF($A148="","",ROUND(INDEX(CCNL!$I$5:$I$12,MATCH(D148,CCNL!$A$5:$A$12,0))*Z148*F148,2))</f>
        <v/>
      </c>
      <c r="AB148" s="19">
        <f>IF($A148="","",ROUND(ROUND(N148,0)*Parametri!$C$6,2))</f>
        <v/>
      </c>
      <c r="AC148" s="19">
        <f>IF($A148="","",ROUND((I148+K148+L148)*Parametri!$C$8/Parametri!$C$7/12,2))</f>
        <v/>
      </c>
      <c r="AD148" s="20">
        <f>IF($A148="","",IFERROR(INDEX('Mese precedente'!$D$5:$D$254,MATCH(A148,'Mese precedente'!$A$5:$A$254,0)),0))</f>
        <v/>
      </c>
      <c r="AE148" s="21">
        <f>IF($A148="","",ROUND(AD148+ROUND(Parametri!$C$9/12,4)-V148,4))</f>
        <v/>
      </c>
      <c r="AF148" s="19">
        <f>IF($A148="","",ROUND(I148+K148+L148+M148,2))</f>
        <v/>
      </c>
      <c r="AG148" s="19">
        <f>IF($A148="","",ROUND(N148-O148-Q148-R148,2))</f>
        <v/>
      </c>
      <c r="AH148" s="22">
        <f>IF($A148="","",IFERROR(INDEX('Mese precedente'!$C$5:$C$254,MATCH(A148,'Mese precedente'!$A$5:$A$254,0)),""))</f>
        <v/>
      </c>
      <c r="AI148" s="23">
        <f>IF($A148="","",IF(AH148="","",S148/AH148-1))</f>
        <v/>
      </c>
      <c r="AJ148" s="4">
        <f>IF($A148="","",CHAR(65+MOD(SUMPRODUCT(SUMIF('Codice fiscale'!$A$5:$A$40,MID(C148,{1,3,5,7,9,11,13,15},1),'Codice fiscale'!$B$5:$B$40))+SUMPRODUCT(SUMIF('Codice fiscale'!$A$5:$A$40,MID(C148,{2,4,6,8,10,12,14},1),'Codice fiscale'!$C$5:$C$40)),26)))</f>
        <v/>
      </c>
      <c r="AK148" s="4">
        <f>IF($A148="","",IF(ABS(I148-X148)&gt;Parametri!$C$11,"ERRORE","OK"))</f>
        <v/>
      </c>
      <c r="AL148" s="4">
        <f>IF($A148="","",IF(ABS(K148-AA148)&gt;Parametri!$C$11,"ERRORE","OK"))</f>
        <v/>
      </c>
      <c r="AM148" s="4">
        <f>IF($A148="","",IF(ABS(O148-AB148)&gt;Parametri!$C$11,"ERRORE","OK"))</f>
        <v/>
      </c>
      <c r="AN148" s="4">
        <f>IF($A148="","",IF(ABS(T148-AC148)&gt;Parametri!$C$11,"ERRORE","OK"))</f>
        <v/>
      </c>
      <c r="AO148" s="4">
        <f>IF($A148="","",IF(ABS(W148-AE148)&gt;Parametri!$C$12,"ERRORE","OK"))</f>
        <v/>
      </c>
      <c r="AP148" s="4">
        <f>IF($A148="","",IF(OR(ABS(N148-AF148)&gt;Parametri!$C$11,ABS(S148-AG148)&gt;Parametri!$C$11),"ERRORE","OK"))</f>
        <v/>
      </c>
      <c r="AQ148" s="4">
        <f>IF($A148="","",IF(AI148="","OK",IF(AND(ABS(AI148)&gt;Parametri!$C$10,G148=""),"ERRORE","OK")))</f>
        <v/>
      </c>
      <c r="AR148" s="4">
        <f>IF($A148="","",IF(AND(LEN(C148)=16,RIGHT(C148,1)=AJ148),"OK","ERRORE"))</f>
        <v/>
      </c>
      <c r="AS148" s="4">
        <f>IF($A148="","",IF(ISNA(MATCH(A148,'Mese precedente'!$A$5:$A$254,0)),"OK",IF(AND(G148="",OR(INDEX('Mese precedente'!$E$5:$E$254,MATCH(A148,'Mese precedente'!$A$5:$A$254,0))&amp;""&lt;&gt;D148&amp;"",ABS(INDEX('Mese precedente'!$F$5:$F$254,MATCH(A148,'Mese precedente'!$A$5:$A$254,0))-F148)&gt;Parametri!$C$11,ABS(INDEX('Mese precedente'!$G$5:$G$254,MATCH(A148,'Mese precedente'!$A$5:$A$254,0))-L148)&gt;Parametri!$C$11,INDEX('Mese precedente'!$H$5:$H$254,MATCH(A148,'Mese precedente'!$A$5:$A$254,0))&lt;&gt;E148)),"ERRORE","OK")))</f>
        <v/>
      </c>
      <c r="AT148" s="12">
        <f>IF($A148="","",COUNTIF(AK148:AS148,"ERRORE")+COUNTIF(AY148,"ERRORE"))</f>
        <v/>
      </c>
      <c r="AW148" s="4">
        <f>IF($A148="","",IF(E148&lt;=DATE(YEAR(Parametri!$C$5),1,1),MONTH(Parametri!$C$5),(YEAR(Parametri!$C$5)*12+MONTH(Parametri!$C$5))-(YEAR(E148)*12+MONTH(E148))+IF(DAY(EOMONTH(E148,0))-DAY(E148)+1&gt;=Parametri!$C$14,1,0)))</f>
        <v/>
      </c>
      <c r="AX148" s="4">
        <f>IF($A148="","",IF(E148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148)*12+MONTH(E148))+IF(DAY(EOMONTH(E148,0))-DAY(E148)+1&gt;=Parametri!$C$14,1,0)))</f>
        <v/>
      </c>
      <c r="AY148" s="4">
        <f>IF($A148="","",IF(AND(AU148="",AV148=""),"OK",IF(OR(AU148&lt;&gt;AW148,AV148&lt;&gt;AX148),"ERRORE","OK")))</f>
        <v/>
      </c>
    </row>
    <row r="149">
      <c r="X149" s="19">
        <f>IF($A149="","",ROUND(INDEX(CCNL!$F$5:$F$12,MATCH(D149,CCNL!$A$5:$A$12,0))*F149,2))</f>
        <v/>
      </c>
      <c r="Y149" s="4">
        <f>IF($A149="","",(YEAR(Parametri!$C$5)*12+MONTH(Parametri!$C$5))-(YEAR(E149)*12+MONTH(E149)))</f>
        <v/>
      </c>
      <c r="Z149" s="4">
        <f>IF($A149="","",MIN(Parametri!$C$13,MAX(0,INT((Y149-1)/36))))</f>
        <v/>
      </c>
      <c r="AA149" s="19">
        <f>IF($A149="","",ROUND(INDEX(CCNL!$I$5:$I$12,MATCH(D149,CCNL!$A$5:$A$12,0))*Z149*F149,2))</f>
        <v/>
      </c>
      <c r="AB149" s="19">
        <f>IF($A149="","",ROUND(ROUND(N149,0)*Parametri!$C$6,2))</f>
        <v/>
      </c>
      <c r="AC149" s="19">
        <f>IF($A149="","",ROUND((I149+K149+L149)*Parametri!$C$8/Parametri!$C$7/12,2))</f>
        <v/>
      </c>
      <c r="AD149" s="20">
        <f>IF($A149="","",IFERROR(INDEX('Mese precedente'!$D$5:$D$254,MATCH(A149,'Mese precedente'!$A$5:$A$254,0)),0))</f>
        <v/>
      </c>
      <c r="AE149" s="21">
        <f>IF($A149="","",ROUND(AD149+ROUND(Parametri!$C$9/12,4)-V149,4))</f>
        <v/>
      </c>
      <c r="AF149" s="19">
        <f>IF($A149="","",ROUND(I149+K149+L149+M149,2))</f>
        <v/>
      </c>
      <c r="AG149" s="19">
        <f>IF($A149="","",ROUND(N149-O149-Q149-R149,2))</f>
        <v/>
      </c>
      <c r="AH149" s="22">
        <f>IF($A149="","",IFERROR(INDEX('Mese precedente'!$C$5:$C$254,MATCH(A149,'Mese precedente'!$A$5:$A$254,0)),""))</f>
        <v/>
      </c>
      <c r="AI149" s="23">
        <f>IF($A149="","",IF(AH149="","",S149/AH149-1))</f>
        <v/>
      </c>
      <c r="AJ149" s="4">
        <f>IF($A149="","",CHAR(65+MOD(SUMPRODUCT(SUMIF('Codice fiscale'!$A$5:$A$40,MID(C149,{1,3,5,7,9,11,13,15},1),'Codice fiscale'!$B$5:$B$40))+SUMPRODUCT(SUMIF('Codice fiscale'!$A$5:$A$40,MID(C149,{2,4,6,8,10,12,14},1),'Codice fiscale'!$C$5:$C$40)),26)))</f>
        <v/>
      </c>
      <c r="AK149" s="4">
        <f>IF($A149="","",IF(ABS(I149-X149)&gt;Parametri!$C$11,"ERRORE","OK"))</f>
        <v/>
      </c>
      <c r="AL149" s="4">
        <f>IF($A149="","",IF(ABS(K149-AA149)&gt;Parametri!$C$11,"ERRORE","OK"))</f>
        <v/>
      </c>
      <c r="AM149" s="4">
        <f>IF($A149="","",IF(ABS(O149-AB149)&gt;Parametri!$C$11,"ERRORE","OK"))</f>
        <v/>
      </c>
      <c r="AN149" s="4">
        <f>IF($A149="","",IF(ABS(T149-AC149)&gt;Parametri!$C$11,"ERRORE","OK"))</f>
        <v/>
      </c>
      <c r="AO149" s="4">
        <f>IF($A149="","",IF(ABS(W149-AE149)&gt;Parametri!$C$12,"ERRORE","OK"))</f>
        <v/>
      </c>
      <c r="AP149" s="4">
        <f>IF($A149="","",IF(OR(ABS(N149-AF149)&gt;Parametri!$C$11,ABS(S149-AG149)&gt;Parametri!$C$11),"ERRORE","OK"))</f>
        <v/>
      </c>
      <c r="AQ149" s="4">
        <f>IF($A149="","",IF(AI149="","OK",IF(AND(ABS(AI149)&gt;Parametri!$C$10,G149=""),"ERRORE","OK")))</f>
        <v/>
      </c>
      <c r="AR149" s="4">
        <f>IF($A149="","",IF(AND(LEN(C149)=16,RIGHT(C149,1)=AJ149),"OK","ERRORE"))</f>
        <v/>
      </c>
      <c r="AS149" s="4">
        <f>IF($A149="","",IF(ISNA(MATCH(A149,'Mese precedente'!$A$5:$A$254,0)),"OK",IF(AND(G149="",OR(INDEX('Mese precedente'!$E$5:$E$254,MATCH(A149,'Mese precedente'!$A$5:$A$254,0))&amp;""&lt;&gt;D149&amp;"",ABS(INDEX('Mese precedente'!$F$5:$F$254,MATCH(A149,'Mese precedente'!$A$5:$A$254,0))-F149)&gt;Parametri!$C$11,ABS(INDEX('Mese precedente'!$G$5:$G$254,MATCH(A149,'Mese precedente'!$A$5:$A$254,0))-L149)&gt;Parametri!$C$11,INDEX('Mese precedente'!$H$5:$H$254,MATCH(A149,'Mese precedente'!$A$5:$A$254,0))&lt;&gt;E149)),"ERRORE","OK")))</f>
        <v/>
      </c>
      <c r="AT149" s="12">
        <f>IF($A149="","",COUNTIF(AK149:AS149,"ERRORE")+COUNTIF(AY149,"ERRORE"))</f>
        <v/>
      </c>
      <c r="AW149" s="4">
        <f>IF($A149="","",IF(E149&lt;=DATE(YEAR(Parametri!$C$5),1,1),MONTH(Parametri!$C$5),(YEAR(Parametri!$C$5)*12+MONTH(Parametri!$C$5))-(YEAR(E149)*12+MONTH(E149))+IF(DAY(EOMONTH(E149,0))-DAY(E149)+1&gt;=Parametri!$C$14,1,0)))</f>
        <v/>
      </c>
      <c r="AX149" s="4">
        <f>IF($A149="","",IF(E149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149)*12+MONTH(E149))+IF(DAY(EOMONTH(E149,0))-DAY(E149)+1&gt;=Parametri!$C$14,1,0)))</f>
        <v/>
      </c>
      <c r="AY149" s="4">
        <f>IF($A149="","",IF(AND(AU149="",AV149=""),"OK",IF(OR(AU149&lt;&gt;AW149,AV149&lt;&gt;AX149),"ERRORE","OK")))</f>
        <v/>
      </c>
    </row>
    <row r="150">
      <c r="X150" s="19">
        <f>IF($A150="","",ROUND(INDEX(CCNL!$F$5:$F$12,MATCH(D150,CCNL!$A$5:$A$12,0))*F150,2))</f>
        <v/>
      </c>
      <c r="Y150" s="4">
        <f>IF($A150="","",(YEAR(Parametri!$C$5)*12+MONTH(Parametri!$C$5))-(YEAR(E150)*12+MONTH(E150)))</f>
        <v/>
      </c>
      <c r="Z150" s="4">
        <f>IF($A150="","",MIN(Parametri!$C$13,MAX(0,INT((Y150-1)/36))))</f>
        <v/>
      </c>
      <c r="AA150" s="19">
        <f>IF($A150="","",ROUND(INDEX(CCNL!$I$5:$I$12,MATCH(D150,CCNL!$A$5:$A$12,0))*Z150*F150,2))</f>
        <v/>
      </c>
      <c r="AB150" s="19">
        <f>IF($A150="","",ROUND(ROUND(N150,0)*Parametri!$C$6,2))</f>
        <v/>
      </c>
      <c r="AC150" s="19">
        <f>IF($A150="","",ROUND((I150+K150+L150)*Parametri!$C$8/Parametri!$C$7/12,2))</f>
        <v/>
      </c>
      <c r="AD150" s="20">
        <f>IF($A150="","",IFERROR(INDEX('Mese precedente'!$D$5:$D$254,MATCH(A150,'Mese precedente'!$A$5:$A$254,0)),0))</f>
        <v/>
      </c>
      <c r="AE150" s="21">
        <f>IF($A150="","",ROUND(AD150+ROUND(Parametri!$C$9/12,4)-V150,4))</f>
        <v/>
      </c>
      <c r="AF150" s="19">
        <f>IF($A150="","",ROUND(I150+K150+L150+M150,2))</f>
        <v/>
      </c>
      <c r="AG150" s="19">
        <f>IF($A150="","",ROUND(N150-O150-Q150-R150,2))</f>
        <v/>
      </c>
      <c r="AH150" s="22">
        <f>IF($A150="","",IFERROR(INDEX('Mese precedente'!$C$5:$C$254,MATCH(A150,'Mese precedente'!$A$5:$A$254,0)),""))</f>
        <v/>
      </c>
      <c r="AI150" s="23">
        <f>IF($A150="","",IF(AH150="","",S150/AH150-1))</f>
        <v/>
      </c>
      <c r="AJ150" s="4">
        <f>IF($A150="","",CHAR(65+MOD(SUMPRODUCT(SUMIF('Codice fiscale'!$A$5:$A$40,MID(C150,{1,3,5,7,9,11,13,15},1),'Codice fiscale'!$B$5:$B$40))+SUMPRODUCT(SUMIF('Codice fiscale'!$A$5:$A$40,MID(C150,{2,4,6,8,10,12,14},1),'Codice fiscale'!$C$5:$C$40)),26)))</f>
        <v/>
      </c>
      <c r="AK150" s="4">
        <f>IF($A150="","",IF(ABS(I150-X150)&gt;Parametri!$C$11,"ERRORE","OK"))</f>
        <v/>
      </c>
      <c r="AL150" s="4">
        <f>IF($A150="","",IF(ABS(K150-AA150)&gt;Parametri!$C$11,"ERRORE","OK"))</f>
        <v/>
      </c>
      <c r="AM150" s="4">
        <f>IF($A150="","",IF(ABS(O150-AB150)&gt;Parametri!$C$11,"ERRORE","OK"))</f>
        <v/>
      </c>
      <c r="AN150" s="4">
        <f>IF($A150="","",IF(ABS(T150-AC150)&gt;Parametri!$C$11,"ERRORE","OK"))</f>
        <v/>
      </c>
      <c r="AO150" s="4">
        <f>IF($A150="","",IF(ABS(W150-AE150)&gt;Parametri!$C$12,"ERRORE","OK"))</f>
        <v/>
      </c>
      <c r="AP150" s="4">
        <f>IF($A150="","",IF(OR(ABS(N150-AF150)&gt;Parametri!$C$11,ABS(S150-AG150)&gt;Parametri!$C$11),"ERRORE","OK"))</f>
        <v/>
      </c>
      <c r="AQ150" s="4">
        <f>IF($A150="","",IF(AI150="","OK",IF(AND(ABS(AI150)&gt;Parametri!$C$10,G150=""),"ERRORE","OK")))</f>
        <v/>
      </c>
      <c r="AR150" s="4">
        <f>IF($A150="","",IF(AND(LEN(C150)=16,RIGHT(C150,1)=AJ150),"OK","ERRORE"))</f>
        <v/>
      </c>
      <c r="AS150" s="4">
        <f>IF($A150="","",IF(ISNA(MATCH(A150,'Mese precedente'!$A$5:$A$254,0)),"OK",IF(AND(G150="",OR(INDEX('Mese precedente'!$E$5:$E$254,MATCH(A150,'Mese precedente'!$A$5:$A$254,0))&amp;""&lt;&gt;D150&amp;"",ABS(INDEX('Mese precedente'!$F$5:$F$254,MATCH(A150,'Mese precedente'!$A$5:$A$254,0))-F150)&gt;Parametri!$C$11,ABS(INDEX('Mese precedente'!$G$5:$G$254,MATCH(A150,'Mese precedente'!$A$5:$A$254,0))-L150)&gt;Parametri!$C$11,INDEX('Mese precedente'!$H$5:$H$254,MATCH(A150,'Mese precedente'!$A$5:$A$254,0))&lt;&gt;E150)),"ERRORE","OK")))</f>
        <v/>
      </c>
      <c r="AT150" s="12">
        <f>IF($A150="","",COUNTIF(AK150:AS150,"ERRORE")+COUNTIF(AY150,"ERRORE"))</f>
        <v/>
      </c>
      <c r="AW150" s="4">
        <f>IF($A150="","",IF(E150&lt;=DATE(YEAR(Parametri!$C$5),1,1),MONTH(Parametri!$C$5),(YEAR(Parametri!$C$5)*12+MONTH(Parametri!$C$5))-(YEAR(E150)*12+MONTH(E150))+IF(DAY(EOMONTH(E150,0))-DAY(E150)+1&gt;=Parametri!$C$14,1,0)))</f>
        <v/>
      </c>
      <c r="AX150" s="4">
        <f>IF($A150="","",IF(E150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150)*12+MONTH(E150))+IF(DAY(EOMONTH(E150,0))-DAY(E150)+1&gt;=Parametri!$C$14,1,0)))</f>
        <v/>
      </c>
      <c r="AY150" s="4">
        <f>IF($A150="","",IF(AND(AU150="",AV150=""),"OK",IF(OR(AU150&lt;&gt;AW150,AV150&lt;&gt;AX150),"ERRORE","OK")))</f>
        <v/>
      </c>
    </row>
    <row r="151">
      <c r="X151" s="19">
        <f>IF($A151="","",ROUND(INDEX(CCNL!$F$5:$F$12,MATCH(D151,CCNL!$A$5:$A$12,0))*F151,2))</f>
        <v/>
      </c>
      <c r="Y151" s="4">
        <f>IF($A151="","",(YEAR(Parametri!$C$5)*12+MONTH(Parametri!$C$5))-(YEAR(E151)*12+MONTH(E151)))</f>
        <v/>
      </c>
      <c r="Z151" s="4">
        <f>IF($A151="","",MIN(Parametri!$C$13,MAX(0,INT((Y151-1)/36))))</f>
        <v/>
      </c>
      <c r="AA151" s="19">
        <f>IF($A151="","",ROUND(INDEX(CCNL!$I$5:$I$12,MATCH(D151,CCNL!$A$5:$A$12,0))*Z151*F151,2))</f>
        <v/>
      </c>
      <c r="AB151" s="19">
        <f>IF($A151="","",ROUND(ROUND(N151,0)*Parametri!$C$6,2))</f>
        <v/>
      </c>
      <c r="AC151" s="19">
        <f>IF($A151="","",ROUND((I151+K151+L151)*Parametri!$C$8/Parametri!$C$7/12,2))</f>
        <v/>
      </c>
      <c r="AD151" s="20">
        <f>IF($A151="","",IFERROR(INDEX('Mese precedente'!$D$5:$D$254,MATCH(A151,'Mese precedente'!$A$5:$A$254,0)),0))</f>
        <v/>
      </c>
      <c r="AE151" s="21">
        <f>IF($A151="","",ROUND(AD151+ROUND(Parametri!$C$9/12,4)-V151,4))</f>
        <v/>
      </c>
      <c r="AF151" s="19">
        <f>IF($A151="","",ROUND(I151+K151+L151+M151,2))</f>
        <v/>
      </c>
      <c r="AG151" s="19">
        <f>IF($A151="","",ROUND(N151-O151-Q151-R151,2))</f>
        <v/>
      </c>
      <c r="AH151" s="22">
        <f>IF($A151="","",IFERROR(INDEX('Mese precedente'!$C$5:$C$254,MATCH(A151,'Mese precedente'!$A$5:$A$254,0)),""))</f>
        <v/>
      </c>
      <c r="AI151" s="23">
        <f>IF($A151="","",IF(AH151="","",S151/AH151-1))</f>
        <v/>
      </c>
      <c r="AJ151" s="4">
        <f>IF($A151="","",CHAR(65+MOD(SUMPRODUCT(SUMIF('Codice fiscale'!$A$5:$A$40,MID(C151,{1,3,5,7,9,11,13,15},1),'Codice fiscale'!$B$5:$B$40))+SUMPRODUCT(SUMIF('Codice fiscale'!$A$5:$A$40,MID(C151,{2,4,6,8,10,12,14},1),'Codice fiscale'!$C$5:$C$40)),26)))</f>
        <v/>
      </c>
      <c r="AK151" s="4">
        <f>IF($A151="","",IF(ABS(I151-X151)&gt;Parametri!$C$11,"ERRORE","OK"))</f>
        <v/>
      </c>
      <c r="AL151" s="4">
        <f>IF($A151="","",IF(ABS(K151-AA151)&gt;Parametri!$C$11,"ERRORE","OK"))</f>
        <v/>
      </c>
      <c r="AM151" s="4">
        <f>IF($A151="","",IF(ABS(O151-AB151)&gt;Parametri!$C$11,"ERRORE","OK"))</f>
        <v/>
      </c>
      <c r="AN151" s="4">
        <f>IF($A151="","",IF(ABS(T151-AC151)&gt;Parametri!$C$11,"ERRORE","OK"))</f>
        <v/>
      </c>
      <c r="AO151" s="4">
        <f>IF($A151="","",IF(ABS(W151-AE151)&gt;Parametri!$C$12,"ERRORE","OK"))</f>
        <v/>
      </c>
      <c r="AP151" s="4">
        <f>IF($A151="","",IF(OR(ABS(N151-AF151)&gt;Parametri!$C$11,ABS(S151-AG151)&gt;Parametri!$C$11),"ERRORE","OK"))</f>
        <v/>
      </c>
      <c r="AQ151" s="4">
        <f>IF($A151="","",IF(AI151="","OK",IF(AND(ABS(AI151)&gt;Parametri!$C$10,G151=""),"ERRORE","OK")))</f>
        <v/>
      </c>
      <c r="AR151" s="4">
        <f>IF($A151="","",IF(AND(LEN(C151)=16,RIGHT(C151,1)=AJ151),"OK","ERRORE"))</f>
        <v/>
      </c>
      <c r="AS151" s="4">
        <f>IF($A151="","",IF(ISNA(MATCH(A151,'Mese precedente'!$A$5:$A$254,0)),"OK",IF(AND(G151="",OR(INDEX('Mese precedente'!$E$5:$E$254,MATCH(A151,'Mese precedente'!$A$5:$A$254,0))&amp;""&lt;&gt;D151&amp;"",ABS(INDEX('Mese precedente'!$F$5:$F$254,MATCH(A151,'Mese precedente'!$A$5:$A$254,0))-F151)&gt;Parametri!$C$11,ABS(INDEX('Mese precedente'!$G$5:$G$254,MATCH(A151,'Mese precedente'!$A$5:$A$254,0))-L151)&gt;Parametri!$C$11,INDEX('Mese precedente'!$H$5:$H$254,MATCH(A151,'Mese precedente'!$A$5:$A$254,0))&lt;&gt;E151)),"ERRORE","OK")))</f>
        <v/>
      </c>
      <c r="AT151" s="12">
        <f>IF($A151="","",COUNTIF(AK151:AS151,"ERRORE")+COUNTIF(AY151,"ERRORE"))</f>
        <v/>
      </c>
      <c r="AW151" s="4">
        <f>IF($A151="","",IF(E151&lt;=DATE(YEAR(Parametri!$C$5),1,1),MONTH(Parametri!$C$5),(YEAR(Parametri!$C$5)*12+MONTH(Parametri!$C$5))-(YEAR(E151)*12+MONTH(E151))+IF(DAY(EOMONTH(E151,0))-DAY(E151)+1&gt;=Parametri!$C$14,1,0)))</f>
        <v/>
      </c>
      <c r="AX151" s="4">
        <f>IF($A151="","",IF(E151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151)*12+MONTH(E151))+IF(DAY(EOMONTH(E151,0))-DAY(E151)+1&gt;=Parametri!$C$14,1,0)))</f>
        <v/>
      </c>
      <c r="AY151" s="4">
        <f>IF($A151="","",IF(AND(AU151="",AV151=""),"OK",IF(OR(AU151&lt;&gt;AW151,AV151&lt;&gt;AX151),"ERRORE","OK")))</f>
        <v/>
      </c>
    </row>
    <row r="152">
      <c r="X152" s="19">
        <f>IF($A152="","",ROUND(INDEX(CCNL!$F$5:$F$12,MATCH(D152,CCNL!$A$5:$A$12,0))*F152,2))</f>
        <v/>
      </c>
      <c r="Y152" s="4">
        <f>IF($A152="","",(YEAR(Parametri!$C$5)*12+MONTH(Parametri!$C$5))-(YEAR(E152)*12+MONTH(E152)))</f>
        <v/>
      </c>
      <c r="Z152" s="4">
        <f>IF($A152="","",MIN(Parametri!$C$13,MAX(0,INT((Y152-1)/36))))</f>
        <v/>
      </c>
      <c r="AA152" s="19">
        <f>IF($A152="","",ROUND(INDEX(CCNL!$I$5:$I$12,MATCH(D152,CCNL!$A$5:$A$12,0))*Z152*F152,2))</f>
        <v/>
      </c>
      <c r="AB152" s="19">
        <f>IF($A152="","",ROUND(ROUND(N152,0)*Parametri!$C$6,2))</f>
        <v/>
      </c>
      <c r="AC152" s="19">
        <f>IF($A152="","",ROUND((I152+K152+L152)*Parametri!$C$8/Parametri!$C$7/12,2))</f>
        <v/>
      </c>
      <c r="AD152" s="20">
        <f>IF($A152="","",IFERROR(INDEX('Mese precedente'!$D$5:$D$254,MATCH(A152,'Mese precedente'!$A$5:$A$254,0)),0))</f>
        <v/>
      </c>
      <c r="AE152" s="21">
        <f>IF($A152="","",ROUND(AD152+ROUND(Parametri!$C$9/12,4)-V152,4))</f>
        <v/>
      </c>
      <c r="AF152" s="19">
        <f>IF($A152="","",ROUND(I152+K152+L152+M152,2))</f>
        <v/>
      </c>
      <c r="AG152" s="19">
        <f>IF($A152="","",ROUND(N152-O152-Q152-R152,2))</f>
        <v/>
      </c>
      <c r="AH152" s="22">
        <f>IF($A152="","",IFERROR(INDEX('Mese precedente'!$C$5:$C$254,MATCH(A152,'Mese precedente'!$A$5:$A$254,0)),""))</f>
        <v/>
      </c>
      <c r="AI152" s="23">
        <f>IF($A152="","",IF(AH152="","",S152/AH152-1))</f>
        <v/>
      </c>
      <c r="AJ152" s="4">
        <f>IF($A152="","",CHAR(65+MOD(SUMPRODUCT(SUMIF('Codice fiscale'!$A$5:$A$40,MID(C152,{1,3,5,7,9,11,13,15},1),'Codice fiscale'!$B$5:$B$40))+SUMPRODUCT(SUMIF('Codice fiscale'!$A$5:$A$40,MID(C152,{2,4,6,8,10,12,14},1),'Codice fiscale'!$C$5:$C$40)),26)))</f>
        <v/>
      </c>
      <c r="AK152" s="4">
        <f>IF($A152="","",IF(ABS(I152-X152)&gt;Parametri!$C$11,"ERRORE","OK"))</f>
        <v/>
      </c>
      <c r="AL152" s="4">
        <f>IF($A152="","",IF(ABS(K152-AA152)&gt;Parametri!$C$11,"ERRORE","OK"))</f>
        <v/>
      </c>
      <c r="AM152" s="4">
        <f>IF($A152="","",IF(ABS(O152-AB152)&gt;Parametri!$C$11,"ERRORE","OK"))</f>
        <v/>
      </c>
      <c r="AN152" s="4">
        <f>IF($A152="","",IF(ABS(T152-AC152)&gt;Parametri!$C$11,"ERRORE","OK"))</f>
        <v/>
      </c>
      <c r="AO152" s="4">
        <f>IF($A152="","",IF(ABS(W152-AE152)&gt;Parametri!$C$12,"ERRORE","OK"))</f>
        <v/>
      </c>
      <c r="AP152" s="4">
        <f>IF($A152="","",IF(OR(ABS(N152-AF152)&gt;Parametri!$C$11,ABS(S152-AG152)&gt;Parametri!$C$11),"ERRORE","OK"))</f>
        <v/>
      </c>
      <c r="AQ152" s="4">
        <f>IF($A152="","",IF(AI152="","OK",IF(AND(ABS(AI152)&gt;Parametri!$C$10,G152=""),"ERRORE","OK")))</f>
        <v/>
      </c>
      <c r="AR152" s="4">
        <f>IF($A152="","",IF(AND(LEN(C152)=16,RIGHT(C152,1)=AJ152),"OK","ERRORE"))</f>
        <v/>
      </c>
      <c r="AS152" s="4">
        <f>IF($A152="","",IF(ISNA(MATCH(A152,'Mese precedente'!$A$5:$A$254,0)),"OK",IF(AND(G152="",OR(INDEX('Mese precedente'!$E$5:$E$254,MATCH(A152,'Mese precedente'!$A$5:$A$254,0))&amp;""&lt;&gt;D152&amp;"",ABS(INDEX('Mese precedente'!$F$5:$F$254,MATCH(A152,'Mese precedente'!$A$5:$A$254,0))-F152)&gt;Parametri!$C$11,ABS(INDEX('Mese precedente'!$G$5:$G$254,MATCH(A152,'Mese precedente'!$A$5:$A$254,0))-L152)&gt;Parametri!$C$11,INDEX('Mese precedente'!$H$5:$H$254,MATCH(A152,'Mese precedente'!$A$5:$A$254,0))&lt;&gt;E152)),"ERRORE","OK")))</f>
        <v/>
      </c>
      <c r="AT152" s="12">
        <f>IF($A152="","",COUNTIF(AK152:AS152,"ERRORE")+COUNTIF(AY152,"ERRORE"))</f>
        <v/>
      </c>
      <c r="AW152" s="4">
        <f>IF($A152="","",IF(E152&lt;=DATE(YEAR(Parametri!$C$5),1,1),MONTH(Parametri!$C$5),(YEAR(Parametri!$C$5)*12+MONTH(Parametri!$C$5))-(YEAR(E152)*12+MONTH(E152))+IF(DAY(EOMONTH(E152,0))-DAY(E152)+1&gt;=Parametri!$C$14,1,0)))</f>
        <v/>
      </c>
      <c r="AX152" s="4">
        <f>IF($A152="","",IF(E152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152)*12+MONTH(E152))+IF(DAY(EOMONTH(E152,0))-DAY(E152)+1&gt;=Parametri!$C$14,1,0)))</f>
        <v/>
      </c>
      <c r="AY152" s="4">
        <f>IF($A152="","",IF(AND(AU152="",AV152=""),"OK",IF(OR(AU152&lt;&gt;AW152,AV152&lt;&gt;AX152),"ERRORE","OK")))</f>
        <v/>
      </c>
    </row>
    <row r="153">
      <c r="X153" s="19">
        <f>IF($A153="","",ROUND(INDEX(CCNL!$F$5:$F$12,MATCH(D153,CCNL!$A$5:$A$12,0))*F153,2))</f>
        <v/>
      </c>
      <c r="Y153" s="4">
        <f>IF($A153="","",(YEAR(Parametri!$C$5)*12+MONTH(Parametri!$C$5))-(YEAR(E153)*12+MONTH(E153)))</f>
        <v/>
      </c>
      <c r="Z153" s="4">
        <f>IF($A153="","",MIN(Parametri!$C$13,MAX(0,INT((Y153-1)/36))))</f>
        <v/>
      </c>
      <c r="AA153" s="19">
        <f>IF($A153="","",ROUND(INDEX(CCNL!$I$5:$I$12,MATCH(D153,CCNL!$A$5:$A$12,0))*Z153*F153,2))</f>
        <v/>
      </c>
      <c r="AB153" s="19">
        <f>IF($A153="","",ROUND(ROUND(N153,0)*Parametri!$C$6,2))</f>
        <v/>
      </c>
      <c r="AC153" s="19">
        <f>IF($A153="","",ROUND((I153+K153+L153)*Parametri!$C$8/Parametri!$C$7/12,2))</f>
        <v/>
      </c>
      <c r="AD153" s="20">
        <f>IF($A153="","",IFERROR(INDEX('Mese precedente'!$D$5:$D$254,MATCH(A153,'Mese precedente'!$A$5:$A$254,0)),0))</f>
        <v/>
      </c>
      <c r="AE153" s="21">
        <f>IF($A153="","",ROUND(AD153+ROUND(Parametri!$C$9/12,4)-V153,4))</f>
        <v/>
      </c>
      <c r="AF153" s="19">
        <f>IF($A153="","",ROUND(I153+K153+L153+M153,2))</f>
        <v/>
      </c>
      <c r="AG153" s="19">
        <f>IF($A153="","",ROUND(N153-O153-Q153-R153,2))</f>
        <v/>
      </c>
      <c r="AH153" s="22">
        <f>IF($A153="","",IFERROR(INDEX('Mese precedente'!$C$5:$C$254,MATCH(A153,'Mese precedente'!$A$5:$A$254,0)),""))</f>
        <v/>
      </c>
      <c r="AI153" s="23">
        <f>IF($A153="","",IF(AH153="","",S153/AH153-1))</f>
        <v/>
      </c>
      <c r="AJ153" s="4">
        <f>IF($A153="","",CHAR(65+MOD(SUMPRODUCT(SUMIF('Codice fiscale'!$A$5:$A$40,MID(C153,{1,3,5,7,9,11,13,15},1),'Codice fiscale'!$B$5:$B$40))+SUMPRODUCT(SUMIF('Codice fiscale'!$A$5:$A$40,MID(C153,{2,4,6,8,10,12,14},1),'Codice fiscale'!$C$5:$C$40)),26)))</f>
        <v/>
      </c>
      <c r="AK153" s="4">
        <f>IF($A153="","",IF(ABS(I153-X153)&gt;Parametri!$C$11,"ERRORE","OK"))</f>
        <v/>
      </c>
      <c r="AL153" s="4">
        <f>IF($A153="","",IF(ABS(K153-AA153)&gt;Parametri!$C$11,"ERRORE","OK"))</f>
        <v/>
      </c>
      <c r="AM153" s="4">
        <f>IF($A153="","",IF(ABS(O153-AB153)&gt;Parametri!$C$11,"ERRORE","OK"))</f>
        <v/>
      </c>
      <c r="AN153" s="4">
        <f>IF($A153="","",IF(ABS(T153-AC153)&gt;Parametri!$C$11,"ERRORE","OK"))</f>
        <v/>
      </c>
      <c r="AO153" s="4">
        <f>IF($A153="","",IF(ABS(W153-AE153)&gt;Parametri!$C$12,"ERRORE","OK"))</f>
        <v/>
      </c>
      <c r="AP153" s="4">
        <f>IF($A153="","",IF(OR(ABS(N153-AF153)&gt;Parametri!$C$11,ABS(S153-AG153)&gt;Parametri!$C$11),"ERRORE","OK"))</f>
        <v/>
      </c>
      <c r="AQ153" s="4">
        <f>IF($A153="","",IF(AI153="","OK",IF(AND(ABS(AI153)&gt;Parametri!$C$10,G153=""),"ERRORE","OK")))</f>
        <v/>
      </c>
      <c r="AR153" s="4">
        <f>IF($A153="","",IF(AND(LEN(C153)=16,RIGHT(C153,1)=AJ153),"OK","ERRORE"))</f>
        <v/>
      </c>
      <c r="AS153" s="4">
        <f>IF($A153="","",IF(ISNA(MATCH(A153,'Mese precedente'!$A$5:$A$254,0)),"OK",IF(AND(G153="",OR(INDEX('Mese precedente'!$E$5:$E$254,MATCH(A153,'Mese precedente'!$A$5:$A$254,0))&amp;""&lt;&gt;D153&amp;"",ABS(INDEX('Mese precedente'!$F$5:$F$254,MATCH(A153,'Mese precedente'!$A$5:$A$254,0))-F153)&gt;Parametri!$C$11,ABS(INDEX('Mese precedente'!$G$5:$G$254,MATCH(A153,'Mese precedente'!$A$5:$A$254,0))-L153)&gt;Parametri!$C$11,INDEX('Mese precedente'!$H$5:$H$254,MATCH(A153,'Mese precedente'!$A$5:$A$254,0))&lt;&gt;E153)),"ERRORE","OK")))</f>
        <v/>
      </c>
      <c r="AT153" s="12">
        <f>IF($A153="","",COUNTIF(AK153:AS153,"ERRORE")+COUNTIF(AY153,"ERRORE"))</f>
        <v/>
      </c>
      <c r="AW153" s="4">
        <f>IF($A153="","",IF(E153&lt;=DATE(YEAR(Parametri!$C$5),1,1),MONTH(Parametri!$C$5),(YEAR(Parametri!$C$5)*12+MONTH(Parametri!$C$5))-(YEAR(E153)*12+MONTH(E153))+IF(DAY(EOMONTH(E153,0))-DAY(E153)+1&gt;=Parametri!$C$14,1,0)))</f>
        <v/>
      </c>
      <c r="AX153" s="4">
        <f>IF($A153="","",IF(E153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153)*12+MONTH(E153))+IF(DAY(EOMONTH(E153,0))-DAY(E153)+1&gt;=Parametri!$C$14,1,0)))</f>
        <v/>
      </c>
      <c r="AY153" s="4">
        <f>IF($A153="","",IF(AND(AU153="",AV153=""),"OK",IF(OR(AU153&lt;&gt;AW153,AV153&lt;&gt;AX153),"ERRORE","OK")))</f>
        <v/>
      </c>
    </row>
    <row r="154">
      <c r="X154" s="19">
        <f>IF($A154="","",ROUND(INDEX(CCNL!$F$5:$F$12,MATCH(D154,CCNL!$A$5:$A$12,0))*F154,2))</f>
        <v/>
      </c>
      <c r="Y154" s="4">
        <f>IF($A154="","",(YEAR(Parametri!$C$5)*12+MONTH(Parametri!$C$5))-(YEAR(E154)*12+MONTH(E154)))</f>
        <v/>
      </c>
      <c r="Z154" s="4">
        <f>IF($A154="","",MIN(Parametri!$C$13,MAX(0,INT((Y154-1)/36))))</f>
        <v/>
      </c>
      <c r="AA154" s="19">
        <f>IF($A154="","",ROUND(INDEX(CCNL!$I$5:$I$12,MATCH(D154,CCNL!$A$5:$A$12,0))*Z154*F154,2))</f>
        <v/>
      </c>
      <c r="AB154" s="19">
        <f>IF($A154="","",ROUND(ROUND(N154,0)*Parametri!$C$6,2))</f>
        <v/>
      </c>
      <c r="AC154" s="19">
        <f>IF($A154="","",ROUND((I154+K154+L154)*Parametri!$C$8/Parametri!$C$7/12,2))</f>
        <v/>
      </c>
      <c r="AD154" s="20">
        <f>IF($A154="","",IFERROR(INDEX('Mese precedente'!$D$5:$D$254,MATCH(A154,'Mese precedente'!$A$5:$A$254,0)),0))</f>
        <v/>
      </c>
      <c r="AE154" s="21">
        <f>IF($A154="","",ROUND(AD154+ROUND(Parametri!$C$9/12,4)-V154,4))</f>
        <v/>
      </c>
      <c r="AF154" s="19">
        <f>IF($A154="","",ROUND(I154+K154+L154+M154,2))</f>
        <v/>
      </c>
      <c r="AG154" s="19">
        <f>IF($A154="","",ROUND(N154-O154-Q154-R154,2))</f>
        <v/>
      </c>
      <c r="AH154" s="22">
        <f>IF($A154="","",IFERROR(INDEX('Mese precedente'!$C$5:$C$254,MATCH(A154,'Mese precedente'!$A$5:$A$254,0)),""))</f>
        <v/>
      </c>
      <c r="AI154" s="23">
        <f>IF($A154="","",IF(AH154="","",S154/AH154-1))</f>
        <v/>
      </c>
      <c r="AJ154" s="4">
        <f>IF($A154="","",CHAR(65+MOD(SUMPRODUCT(SUMIF('Codice fiscale'!$A$5:$A$40,MID(C154,{1,3,5,7,9,11,13,15},1),'Codice fiscale'!$B$5:$B$40))+SUMPRODUCT(SUMIF('Codice fiscale'!$A$5:$A$40,MID(C154,{2,4,6,8,10,12,14},1),'Codice fiscale'!$C$5:$C$40)),26)))</f>
        <v/>
      </c>
      <c r="AK154" s="4">
        <f>IF($A154="","",IF(ABS(I154-X154)&gt;Parametri!$C$11,"ERRORE","OK"))</f>
        <v/>
      </c>
      <c r="AL154" s="4">
        <f>IF($A154="","",IF(ABS(K154-AA154)&gt;Parametri!$C$11,"ERRORE","OK"))</f>
        <v/>
      </c>
      <c r="AM154" s="4">
        <f>IF($A154="","",IF(ABS(O154-AB154)&gt;Parametri!$C$11,"ERRORE","OK"))</f>
        <v/>
      </c>
      <c r="AN154" s="4">
        <f>IF($A154="","",IF(ABS(T154-AC154)&gt;Parametri!$C$11,"ERRORE","OK"))</f>
        <v/>
      </c>
      <c r="AO154" s="4">
        <f>IF($A154="","",IF(ABS(W154-AE154)&gt;Parametri!$C$12,"ERRORE","OK"))</f>
        <v/>
      </c>
      <c r="AP154" s="4">
        <f>IF($A154="","",IF(OR(ABS(N154-AF154)&gt;Parametri!$C$11,ABS(S154-AG154)&gt;Parametri!$C$11),"ERRORE","OK"))</f>
        <v/>
      </c>
      <c r="AQ154" s="4">
        <f>IF($A154="","",IF(AI154="","OK",IF(AND(ABS(AI154)&gt;Parametri!$C$10,G154=""),"ERRORE","OK")))</f>
        <v/>
      </c>
      <c r="AR154" s="4">
        <f>IF($A154="","",IF(AND(LEN(C154)=16,RIGHT(C154,1)=AJ154),"OK","ERRORE"))</f>
        <v/>
      </c>
      <c r="AS154" s="4">
        <f>IF($A154="","",IF(ISNA(MATCH(A154,'Mese precedente'!$A$5:$A$254,0)),"OK",IF(AND(G154="",OR(INDEX('Mese precedente'!$E$5:$E$254,MATCH(A154,'Mese precedente'!$A$5:$A$254,0))&amp;""&lt;&gt;D154&amp;"",ABS(INDEX('Mese precedente'!$F$5:$F$254,MATCH(A154,'Mese precedente'!$A$5:$A$254,0))-F154)&gt;Parametri!$C$11,ABS(INDEX('Mese precedente'!$G$5:$G$254,MATCH(A154,'Mese precedente'!$A$5:$A$254,0))-L154)&gt;Parametri!$C$11,INDEX('Mese precedente'!$H$5:$H$254,MATCH(A154,'Mese precedente'!$A$5:$A$254,0))&lt;&gt;E154)),"ERRORE","OK")))</f>
        <v/>
      </c>
      <c r="AT154" s="12">
        <f>IF($A154="","",COUNTIF(AK154:AS154,"ERRORE")+COUNTIF(AY154,"ERRORE"))</f>
        <v/>
      </c>
      <c r="AW154" s="4">
        <f>IF($A154="","",IF(E154&lt;=DATE(YEAR(Parametri!$C$5),1,1),MONTH(Parametri!$C$5),(YEAR(Parametri!$C$5)*12+MONTH(Parametri!$C$5))-(YEAR(E154)*12+MONTH(E154))+IF(DAY(EOMONTH(E154,0))-DAY(E154)+1&gt;=Parametri!$C$14,1,0)))</f>
        <v/>
      </c>
      <c r="AX154" s="4">
        <f>IF($A154="","",IF(E154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154)*12+MONTH(E154))+IF(DAY(EOMONTH(E154,0))-DAY(E154)+1&gt;=Parametri!$C$14,1,0)))</f>
        <v/>
      </c>
      <c r="AY154" s="4">
        <f>IF($A154="","",IF(AND(AU154="",AV154=""),"OK",IF(OR(AU154&lt;&gt;AW154,AV154&lt;&gt;AX154),"ERRORE","OK")))</f>
        <v/>
      </c>
    </row>
    <row r="155">
      <c r="X155" s="19">
        <f>IF($A155="","",ROUND(INDEX(CCNL!$F$5:$F$12,MATCH(D155,CCNL!$A$5:$A$12,0))*F155,2))</f>
        <v/>
      </c>
      <c r="Y155" s="4">
        <f>IF($A155="","",(YEAR(Parametri!$C$5)*12+MONTH(Parametri!$C$5))-(YEAR(E155)*12+MONTH(E155)))</f>
        <v/>
      </c>
      <c r="Z155" s="4">
        <f>IF($A155="","",MIN(Parametri!$C$13,MAX(0,INT((Y155-1)/36))))</f>
        <v/>
      </c>
      <c r="AA155" s="19">
        <f>IF($A155="","",ROUND(INDEX(CCNL!$I$5:$I$12,MATCH(D155,CCNL!$A$5:$A$12,0))*Z155*F155,2))</f>
        <v/>
      </c>
      <c r="AB155" s="19">
        <f>IF($A155="","",ROUND(ROUND(N155,0)*Parametri!$C$6,2))</f>
        <v/>
      </c>
      <c r="AC155" s="19">
        <f>IF($A155="","",ROUND((I155+K155+L155)*Parametri!$C$8/Parametri!$C$7/12,2))</f>
        <v/>
      </c>
      <c r="AD155" s="20">
        <f>IF($A155="","",IFERROR(INDEX('Mese precedente'!$D$5:$D$254,MATCH(A155,'Mese precedente'!$A$5:$A$254,0)),0))</f>
        <v/>
      </c>
      <c r="AE155" s="21">
        <f>IF($A155="","",ROUND(AD155+ROUND(Parametri!$C$9/12,4)-V155,4))</f>
        <v/>
      </c>
      <c r="AF155" s="19">
        <f>IF($A155="","",ROUND(I155+K155+L155+M155,2))</f>
        <v/>
      </c>
      <c r="AG155" s="19">
        <f>IF($A155="","",ROUND(N155-O155-Q155-R155,2))</f>
        <v/>
      </c>
      <c r="AH155" s="22">
        <f>IF($A155="","",IFERROR(INDEX('Mese precedente'!$C$5:$C$254,MATCH(A155,'Mese precedente'!$A$5:$A$254,0)),""))</f>
        <v/>
      </c>
      <c r="AI155" s="23">
        <f>IF($A155="","",IF(AH155="","",S155/AH155-1))</f>
        <v/>
      </c>
      <c r="AJ155" s="4">
        <f>IF($A155="","",CHAR(65+MOD(SUMPRODUCT(SUMIF('Codice fiscale'!$A$5:$A$40,MID(C155,{1,3,5,7,9,11,13,15},1),'Codice fiscale'!$B$5:$B$40))+SUMPRODUCT(SUMIF('Codice fiscale'!$A$5:$A$40,MID(C155,{2,4,6,8,10,12,14},1),'Codice fiscale'!$C$5:$C$40)),26)))</f>
        <v/>
      </c>
      <c r="AK155" s="4">
        <f>IF($A155="","",IF(ABS(I155-X155)&gt;Parametri!$C$11,"ERRORE","OK"))</f>
        <v/>
      </c>
      <c r="AL155" s="4">
        <f>IF($A155="","",IF(ABS(K155-AA155)&gt;Parametri!$C$11,"ERRORE","OK"))</f>
        <v/>
      </c>
      <c r="AM155" s="4">
        <f>IF($A155="","",IF(ABS(O155-AB155)&gt;Parametri!$C$11,"ERRORE","OK"))</f>
        <v/>
      </c>
      <c r="AN155" s="4">
        <f>IF($A155="","",IF(ABS(T155-AC155)&gt;Parametri!$C$11,"ERRORE","OK"))</f>
        <v/>
      </c>
      <c r="AO155" s="4">
        <f>IF($A155="","",IF(ABS(W155-AE155)&gt;Parametri!$C$12,"ERRORE","OK"))</f>
        <v/>
      </c>
      <c r="AP155" s="4">
        <f>IF($A155="","",IF(OR(ABS(N155-AF155)&gt;Parametri!$C$11,ABS(S155-AG155)&gt;Parametri!$C$11),"ERRORE","OK"))</f>
        <v/>
      </c>
      <c r="AQ155" s="4">
        <f>IF($A155="","",IF(AI155="","OK",IF(AND(ABS(AI155)&gt;Parametri!$C$10,G155=""),"ERRORE","OK")))</f>
        <v/>
      </c>
      <c r="AR155" s="4">
        <f>IF($A155="","",IF(AND(LEN(C155)=16,RIGHT(C155,1)=AJ155),"OK","ERRORE"))</f>
        <v/>
      </c>
      <c r="AS155" s="4">
        <f>IF($A155="","",IF(ISNA(MATCH(A155,'Mese precedente'!$A$5:$A$254,0)),"OK",IF(AND(G155="",OR(INDEX('Mese precedente'!$E$5:$E$254,MATCH(A155,'Mese precedente'!$A$5:$A$254,0))&amp;""&lt;&gt;D155&amp;"",ABS(INDEX('Mese precedente'!$F$5:$F$254,MATCH(A155,'Mese precedente'!$A$5:$A$254,0))-F155)&gt;Parametri!$C$11,ABS(INDEX('Mese precedente'!$G$5:$G$254,MATCH(A155,'Mese precedente'!$A$5:$A$254,0))-L155)&gt;Parametri!$C$11,INDEX('Mese precedente'!$H$5:$H$254,MATCH(A155,'Mese precedente'!$A$5:$A$254,0))&lt;&gt;E155)),"ERRORE","OK")))</f>
        <v/>
      </c>
      <c r="AT155" s="12">
        <f>IF($A155="","",COUNTIF(AK155:AS155,"ERRORE")+COUNTIF(AY155,"ERRORE"))</f>
        <v/>
      </c>
      <c r="AW155" s="4">
        <f>IF($A155="","",IF(E155&lt;=DATE(YEAR(Parametri!$C$5),1,1),MONTH(Parametri!$C$5),(YEAR(Parametri!$C$5)*12+MONTH(Parametri!$C$5))-(YEAR(E155)*12+MONTH(E155))+IF(DAY(EOMONTH(E155,0))-DAY(E155)+1&gt;=Parametri!$C$14,1,0)))</f>
        <v/>
      </c>
      <c r="AX155" s="4">
        <f>IF($A155="","",IF(E155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155)*12+MONTH(E155))+IF(DAY(EOMONTH(E155,0))-DAY(E155)+1&gt;=Parametri!$C$14,1,0)))</f>
        <v/>
      </c>
      <c r="AY155" s="4">
        <f>IF($A155="","",IF(AND(AU155="",AV155=""),"OK",IF(OR(AU155&lt;&gt;AW155,AV155&lt;&gt;AX155),"ERRORE","OK")))</f>
        <v/>
      </c>
    </row>
    <row r="156">
      <c r="X156" s="19">
        <f>IF($A156="","",ROUND(INDEX(CCNL!$F$5:$F$12,MATCH(D156,CCNL!$A$5:$A$12,0))*F156,2))</f>
        <v/>
      </c>
      <c r="Y156" s="4">
        <f>IF($A156="","",(YEAR(Parametri!$C$5)*12+MONTH(Parametri!$C$5))-(YEAR(E156)*12+MONTH(E156)))</f>
        <v/>
      </c>
      <c r="Z156" s="4">
        <f>IF($A156="","",MIN(Parametri!$C$13,MAX(0,INT((Y156-1)/36))))</f>
        <v/>
      </c>
      <c r="AA156" s="19">
        <f>IF($A156="","",ROUND(INDEX(CCNL!$I$5:$I$12,MATCH(D156,CCNL!$A$5:$A$12,0))*Z156*F156,2))</f>
        <v/>
      </c>
      <c r="AB156" s="19">
        <f>IF($A156="","",ROUND(ROUND(N156,0)*Parametri!$C$6,2))</f>
        <v/>
      </c>
      <c r="AC156" s="19">
        <f>IF($A156="","",ROUND((I156+K156+L156)*Parametri!$C$8/Parametri!$C$7/12,2))</f>
        <v/>
      </c>
      <c r="AD156" s="20">
        <f>IF($A156="","",IFERROR(INDEX('Mese precedente'!$D$5:$D$254,MATCH(A156,'Mese precedente'!$A$5:$A$254,0)),0))</f>
        <v/>
      </c>
      <c r="AE156" s="21">
        <f>IF($A156="","",ROUND(AD156+ROUND(Parametri!$C$9/12,4)-V156,4))</f>
        <v/>
      </c>
      <c r="AF156" s="19">
        <f>IF($A156="","",ROUND(I156+K156+L156+M156,2))</f>
        <v/>
      </c>
      <c r="AG156" s="19">
        <f>IF($A156="","",ROUND(N156-O156-Q156-R156,2))</f>
        <v/>
      </c>
      <c r="AH156" s="22">
        <f>IF($A156="","",IFERROR(INDEX('Mese precedente'!$C$5:$C$254,MATCH(A156,'Mese precedente'!$A$5:$A$254,0)),""))</f>
        <v/>
      </c>
      <c r="AI156" s="23">
        <f>IF($A156="","",IF(AH156="","",S156/AH156-1))</f>
        <v/>
      </c>
      <c r="AJ156" s="4">
        <f>IF($A156="","",CHAR(65+MOD(SUMPRODUCT(SUMIF('Codice fiscale'!$A$5:$A$40,MID(C156,{1,3,5,7,9,11,13,15},1),'Codice fiscale'!$B$5:$B$40))+SUMPRODUCT(SUMIF('Codice fiscale'!$A$5:$A$40,MID(C156,{2,4,6,8,10,12,14},1),'Codice fiscale'!$C$5:$C$40)),26)))</f>
        <v/>
      </c>
      <c r="AK156" s="4">
        <f>IF($A156="","",IF(ABS(I156-X156)&gt;Parametri!$C$11,"ERRORE","OK"))</f>
        <v/>
      </c>
      <c r="AL156" s="4">
        <f>IF($A156="","",IF(ABS(K156-AA156)&gt;Parametri!$C$11,"ERRORE","OK"))</f>
        <v/>
      </c>
      <c r="AM156" s="4">
        <f>IF($A156="","",IF(ABS(O156-AB156)&gt;Parametri!$C$11,"ERRORE","OK"))</f>
        <v/>
      </c>
      <c r="AN156" s="4">
        <f>IF($A156="","",IF(ABS(T156-AC156)&gt;Parametri!$C$11,"ERRORE","OK"))</f>
        <v/>
      </c>
      <c r="AO156" s="4">
        <f>IF($A156="","",IF(ABS(W156-AE156)&gt;Parametri!$C$12,"ERRORE","OK"))</f>
        <v/>
      </c>
      <c r="AP156" s="4">
        <f>IF($A156="","",IF(OR(ABS(N156-AF156)&gt;Parametri!$C$11,ABS(S156-AG156)&gt;Parametri!$C$11),"ERRORE","OK"))</f>
        <v/>
      </c>
      <c r="AQ156" s="4">
        <f>IF($A156="","",IF(AI156="","OK",IF(AND(ABS(AI156)&gt;Parametri!$C$10,G156=""),"ERRORE","OK")))</f>
        <v/>
      </c>
      <c r="AR156" s="4">
        <f>IF($A156="","",IF(AND(LEN(C156)=16,RIGHT(C156,1)=AJ156),"OK","ERRORE"))</f>
        <v/>
      </c>
      <c r="AS156" s="4">
        <f>IF($A156="","",IF(ISNA(MATCH(A156,'Mese precedente'!$A$5:$A$254,0)),"OK",IF(AND(G156="",OR(INDEX('Mese precedente'!$E$5:$E$254,MATCH(A156,'Mese precedente'!$A$5:$A$254,0))&amp;""&lt;&gt;D156&amp;"",ABS(INDEX('Mese precedente'!$F$5:$F$254,MATCH(A156,'Mese precedente'!$A$5:$A$254,0))-F156)&gt;Parametri!$C$11,ABS(INDEX('Mese precedente'!$G$5:$G$254,MATCH(A156,'Mese precedente'!$A$5:$A$254,0))-L156)&gt;Parametri!$C$11,INDEX('Mese precedente'!$H$5:$H$254,MATCH(A156,'Mese precedente'!$A$5:$A$254,0))&lt;&gt;E156)),"ERRORE","OK")))</f>
        <v/>
      </c>
      <c r="AT156" s="12">
        <f>IF($A156="","",COUNTIF(AK156:AS156,"ERRORE")+COUNTIF(AY156,"ERRORE"))</f>
        <v/>
      </c>
      <c r="AW156" s="4">
        <f>IF($A156="","",IF(E156&lt;=DATE(YEAR(Parametri!$C$5),1,1),MONTH(Parametri!$C$5),(YEAR(Parametri!$C$5)*12+MONTH(Parametri!$C$5))-(YEAR(E156)*12+MONTH(E156))+IF(DAY(EOMONTH(E156,0))-DAY(E156)+1&gt;=Parametri!$C$14,1,0)))</f>
        <v/>
      </c>
      <c r="AX156" s="4">
        <f>IF($A156="","",IF(E156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156)*12+MONTH(E156))+IF(DAY(EOMONTH(E156,0))-DAY(E156)+1&gt;=Parametri!$C$14,1,0)))</f>
        <v/>
      </c>
      <c r="AY156" s="4">
        <f>IF($A156="","",IF(AND(AU156="",AV156=""),"OK",IF(OR(AU156&lt;&gt;AW156,AV156&lt;&gt;AX156),"ERRORE","OK")))</f>
        <v/>
      </c>
    </row>
    <row r="157">
      <c r="X157" s="19">
        <f>IF($A157="","",ROUND(INDEX(CCNL!$F$5:$F$12,MATCH(D157,CCNL!$A$5:$A$12,0))*F157,2))</f>
        <v/>
      </c>
      <c r="Y157" s="4">
        <f>IF($A157="","",(YEAR(Parametri!$C$5)*12+MONTH(Parametri!$C$5))-(YEAR(E157)*12+MONTH(E157)))</f>
        <v/>
      </c>
      <c r="Z157" s="4">
        <f>IF($A157="","",MIN(Parametri!$C$13,MAX(0,INT((Y157-1)/36))))</f>
        <v/>
      </c>
      <c r="AA157" s="19">
        <f>IF($A157="","",ROUND(INDEX(CCNL!$I$5:$I$12,MATCH(D157,CCNL!$A$5:$A$12,0))*Z157*F157,2))</f>
        <v/>
      </c>
      <c r="AB157" s="19">
        <f>IF($A157="","",ROUND(ROUND(N157,0)*Parametri!$C$6,2))</f>
        <v/>
      </c>
      <c r="AC157" s="19">
        <f>IF($A157="","",ROUND((I157+K157+L157)*Parametri!$C$8/Parametri!$C$7/12,2))</f>
        <v/>
      </c>
      <c r="AD157" s="20">
        <f>IF($A157="","",IFERROR(INDEX('Mese precedente'!$D$5:$D$254,MATCH(A157,'Mese precedente'!$A$5:$A$254,0)),0))</f>
        <v/>
      </c>
      <c r="AE157" s="21">
        <f>IF($A157="","",ROUND(AD157+ROUND(Parametri!$C$9/12,4)-V157,4))</f>
        <v/>
      </c>
      <c r="AF157" s="19">
        <f>IF($A157="","",ROUND(I157+K157+L157+M157,2))</f>
        <v/>
      </c>
      <c r="AG157" s="19">
        <f>IF($A157="","",ROUND(N157-O157-Q157-R157,2))</f>
        <v/>
      </c>
      <c r="AH157" s="22">
        <f>IF($A157="","",IFERROR(INDEX('Mese precedente'!$C$5:$C$254,MATCH(A157,'Mese precedente'!$A$5:$A$254,0)),""))</f>
        <v/>
      </c>
      <c r="AI157" s="23">
        <f>IF($A157="","",IF(AH157="","",S157/AH157-1))</f>
        <v/>
      </c>
      <c r="AJ157" s="4">
        <f>IF($A157="","",CHAR(65+MOD(SUMPRODUCT(SUMIF('Codice fiscale'!$A$5:$A$40,MID(C157,{1,3,5,7,9,11,13,15},1),'Codice fiscale'!$B$5:$B$40))+SUMPRODUCT(SUMIF('Codice fiscale'!$A$5:$A$40,MID(C157,{2,4,6,8,10,12,14},1),'Codice fiscale'!$C$5:$C$40)),26)))</f>
        <v/>
      </c>
      <c r="AK157" s="4">
        <f>IF($A157="","",IF(ABS(I157-X157)&gt;Parametri!$C$11,"ERRORE","OK"))</f>
        <v/>
      </c>
      <c r="AL157" s="4">
        <f>IF($A157="","",IF(ABS(K157-AA157)&gt;Parametri!$C$11,"ERRORE","OK"))</f>
        <v/>
      </c>
      <c r="AM157" s="4">
        <f>IF($A157="","",IF(ABS(O157-AB157)&gt;Parametri!$C$11,"ERRORE","OK"))</f>
        <v/>
      </c>
      <c r="AN157" s="4">
        <f>IF($A157="","",IF(ABS(T157-AC157)&gt;Parametri!$C$11,"ERRORE","OK"))</f>
        <v/>
      </c>
      <c r="AO157" s="4">
        <f>IF($A157="","",IF(ABS(W157-AE157)&gt;Parametri!$C$12,"ERRORE","OK"))</f>
        <v/>
      </c>
      <c r="AP157" s="4">
        <f>IF($A157="","",IF(OR(ABS(N157-AF157)&gt;Parametri!$C$11,ABS(S157-AG157)&gt;Parametri!$C$11),"ERRORE","OK"))</f>
        <v/>
      </c>
      <c r="AQ157" s="4">
        <f>IF($A157="","",IF(AI157="","OK",IF(AND(ABS(AI157)&gt;Parametri!$C$10,G157=""),"ERRORE","OK")))</f>
        <v/>
      </c>
      <c r="AR157" s="4">
        <f>IF($A157="","",IF(AND(LEN(C157)=16,RIGHT(C157,1)=AJ157),"OK","ERRORE"))</f>
        <v/>
      </c>
      <c r="AS157" s="4">
        <f>IF($A157="","",IF(ISNA(MATCH(A157,'Mese precedente'!$A$5:$A$254,0)),"OK",IF(AND(G157="",OR(INDEX('Mese precedente'!$E$5:$E$254,MATCH(A157,'Mese precedente'!$A$5:$A$254,0))&amp;""&lt;&gt;D157&amp;"",ABS(INDEX('Mese precedente'!$F$5:$F$254,MATCH(A157,'Mese precedente'!$A$5:$A$254,0))-F157)&gt;Parametri!$C$11,ABS(INDEX('Mese precedente'!$G$5:$G$254,MATCH(A157,'Mese precedente'!$A$5:$A$254,0))-L157)&gt;Parametri!$C$11,INDEX('Mese precedente'!$H$5:$H$254,MATCH(A157,'Mese precedente'!$A$5:$A$254,0))&lt;&gt;E157)),"ERRORE","OK")))</f>
        <v/>
      </c>
      <c r="AT157" s="12">
        <f>IF($A157="","",COUNTIF(AK157:AS157,"ERRORE")+COUNTIF(AY157,"ERRORE"))</f>
        <v/>
      </c>
      <c r="AW157" s="4">
        <f>IF($A157="","",IF(E157&lt;=DATE(YEAR(Parametri!$C$5),1,1),MONTH(Parametri!$C$5),(YEAR(Parametri!$C$5)*12+MONTH(Parametri!$C$5))-(YEAR(E157)*12+MONTH(E157))+IF(DAY(EOMONTH(E157,0))-DAY(E157)+1&gt;=Parametri!$C$14,1,0)))</f>
        <v/>
      </c>
      <c r="AX157" s="4">
        <f>IF($A157="","",IF(E157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157)*12+MONTH(E157))+IF(DAY(EOMONTH(E157,0))-DAY(E157)+1&gt;=Parametri!$C$14,1,0)))</f>
        <v/>
      </c>
      <c r="AY157" s="4">
        <f>IF($A157="","",IF(AND(AU157="",AV157=""),"OK",IF(OR(AU157&lt;&gt;AW157,AV157&lt;&gt;AX157),"ERRORE","OK")))</f>
        <v/>
      </c>
    </row>
    <row r="158">
      <c r="X158" s="19">
        <f>IF($A158="","",ROUND(INDEX(CCNL!$F$5:$F$12,MATCH(D158,CCNL!$A$5:$A$12,0))*F158,2))</f>
        <v/>
      </c>
      <c r="Y158" s="4">
        <f>IF($A158="","",(YEAR(Parametri!$C$5)*12+MONTH(Parametri!$C$5))-(YEAR(E158)*12+MONTH(E158)))</f>
        <v/>
      </c>
      <c r="Z158" s="4">
        <f>IF($A158="","",MIN(Parametri!$C$13,MAX(0,INT((Y158-1)/36))))</f>
        <v/>
      </c>
      <c r="AA158" s="19">
        <f>IF($A158="","",ROUND(INDEX(CCNL!$I$5:$I$12,MATCH(D158,CCNL!$A$5:$A$12,0))*Z158*F158,2))</f>
        <v/>
      </c>
      <c r="AB158" s="19">
        <f>IF($A158="","",ROUND(ROUND(N158,0)*Parametri!$C$6,2))</f>
        <v/>
      </c>
      <c r="AC158" s="19">
        <f>IF($A158="","",ROUND((I158+K158+L158)*Parametri!$C$8/Parametri!$C$7/12,2))</f>
        <v/>
      </c>
      <c r="AD158" s="20">
        <f>IF($A158="","",IFERROR(INDEX('Mese precedente'!$D$5:$D$254,MATCH(A158,'Mese precedente'!$A$5:$A$254,0)),0))</f>
        <v/>
      </c>
      <c r="AE158" s="21">
        <f>IF($A158="","",ROUND(AD158+ROUND(Parametri!$C$9/12,4)-V158,4))</f>
        <v/>
      </c>
      <c r="AF158" s="19">
        <f>IF($A158="","",ROUND(I158+K158+L158+M158,2))</f>
        <v/>
      </c>
      <c r="AG158" s="19">
        <f>IF($A158="","",ROUND(N158-O158-Q158-R158,2))</f>
        <v/>
      </c>
      <c r="AH158" s="22">
        <f>IF($A158="","",IFERROR(INDEX('Mese precedente'!$C$5:$C$254,MATCH(A158,'Mese precedente'!$A$5:$A$254,0)),""))</f>
        <v/>
      </c>
      <c r="AI158" s="23">
        <f>IF($A158="","",IF(AH158="","",S158/AH158-1))</f>
        <v/>
      </c>
      <c r="AJ158" s="4">
        <f>IF($A158="","",CHAR(65+MOD(SUMPRODUCT(SUMIF('Codice fiscale'!$A$5:$A$40,MID(C158,{1,3,5,7,9,11,13,15},1),'Codice fiscale'!$B$5:$B$40))+SUMPRODUCT(SUMIF('Codice fiscale'!$A$5:$A$40,MID(C158,{2,4,6,8,10,12,14},1),'Codice fiscale'!$C$5:$C$40)),26)))</f>
        <v/>
      </c>
      <c r="AK158" s="4">
        <f>IF($A158="","",IF(ABS(I158-X158)&gt;Parametri!$C$11,"ERRORE","OK"))</f>
        <v/>
      </c>
      <c r="AL158" s="4">
        <f>IF($A158="","",IF(ABS(K158-AA158)&gt;Parametri!$C$11,"ERRORE","OK"))</f>
        <v/>
      </c>
      <c r="AM158" s="4">
        <f>IF($A158="","",IF(ABS(O158-AB158)&gt;Parametri!$C$11,"ERRORE","OK"))</f>
        <v/>
      </c>
      <c r="AN158" s="4">
        <f>IF($A158="","",IF(ABS(T158-AC158)&gt;Parametri!$C$11,"ERRORE","OK"))</f>
        <v/>
      </c>
      <c r="AO158" s="4">
        <f>IF($A158="","",IF(ABS(W158-AE158)&gt;Parametri!$C$12,"ERRORE","OK"))</f>
        <v/>
      </c>
      <c r="AP158" s="4">
        <f>IF($A158="","",IF(OR(ABS(N158-AF158)&gt;Parametri!$C$11,ABS(S158-AG158)&gt;Parametri!$C$11),"ERRORE","OK"))</f>
        <v/>
      </c>
      <c r="AQ158" s="4">
        <f>IF($A158="","",IF(AI158="","OK",IF(AND(ABS(AI158)&gt;Parametri!$C$10,G158=""),"ERRORE","OK")))</f>
        <v/>
      </c>
      <c r="AR158" s="4">
        <f>IF($A158="","",IF(AND(LEN(C158)=16,RIGHT(C158,1)=AJ158),"OK","ERRORE"))</f>
        <v/>
      </c>
      <c r="AS158" s="4">
        <f>IF($A158="","",IF(ISNA(MATCH(A158,'Mese precedente'!$A$5:$A$254,0)),"OK",IF(AND(G158="",OR(INDEX('Mese precedente'!$E$5:$E$254,MATCH(A158,'Mese precedente'!$A$5:$A$254,0))&amp;""&lt;&gt;D158&amp;"",ABS(INDEX('Mese precedente'!$F$5:$F$254,MATCH(A158,'Mese precedente'!$A$5:$A$254,0))-F158)&gt;Parametri!$C$11,ABS(INDEX('Mese precedente'!$G$5:$G$254,MATCH(A158,'Mese precedente'!$A$5:$A$254,0))-L158)&gt;Parametri!$C$11,INDEX('Mese precedente'!$H$5:$H$254,MATCH(A158,'Mese precedente'!$A$5:$A$254,0))&lt;&gt;E158)),"ERRORE","OK")))</f>
        <v/>
      </c>
      <c r="AT158" s="12">
        <f>IF($A158="","",COUNTIF(AK158:AS158,"ERRORE")+COUNTIF(AY158,"ERRORE"))</f>
        <v/>
      </c>
      <c r="AW158" s="4">
        <f>IF($A158="","",IF(E158&lt;=DATE(YEAR(Parametri!$C$5),1,1),MONTH(Parametri!$C$5),(YEAR(Parametri!$C$5)*12+MONTH(Parametri!$C$5))-(YEAR(E158)*12+MONTH(E158))+IF(DAY(EOMONTH(E158,0))-DAY(E158)+1&gt;=Parametri!$C$14,1,0)))</f>
        <v/>
      </c>
      <c r="AX158" s="4">
        <f>IF($A158="","",IF(E158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158)*12+MONTH(E158))+IF(DAY(EOMONTH(E158,0))-DAY(E158)+1&gt;=Parametri!$C$14,1,0)))</f>
        <v/>
      </c>
      <c r="AY158" s="4">
        <f>IF($A158="","",IF(AND(AU158="",AV158=""),"OK",IF(OR(AU158&lt;&gt;AW158,AV158&lt;&gt;AX158),"ERRORE","OK")))</f>
        <v/>
      </c>
    </row>
    <row r="159">
      <c r="X159" s="19">
        <f>IF($A159="","",ROUND(INDEX(CCNL!$F$5:$F$12,MATCH(D159,CCNL!$A$5:$A$12,0))*F159,2))</f>
        <v/>
      </c>
      <c r="Y159" s="4">
        <f>IF($A159="","",(YEAR(Parametri!$C$5)*12+MONTH(Parametri!$C$5))-(YEAR(E159)*12+MONTH(E159)))</f>
        <v/>
      </c>
      <c r="Z159" s="4">
        <f>IF($A159="","",MIN(Parametri!$C$13,MAX(0,INT((Y159-1)/36))))</f>
        <v/>
      </c>
      <c r="AA159" s="19">
        <f>IF($A159="","",ROUND(INDEX(CCNL!$I$5:$I$12,MATCH(D159,CCNL!$A$5:$A$12,0))*Z159*F159,2))</f>
        <v/>
      </c>
      <c r="AB159" s="19">
        <f>IF($A159="","",ROUND(ROUND(N159,0)*Parametri!$C$6,2))</f>
        <v/>
      </c>
      <c r="AC159" s="19">
        <f>IF($A159="","",ROUND((I159+K159+L159)*Parametri!$C$8/Parametri!$C$7/12,2))</f>
        <v/>
      </c>
      <c r="AD159" s="20">
        <f>IF($A159="","",IFERROR(INDEX('Mese precedente'!$D$5:$D$254,MATCH(A159,'Mese precedente'!$A$5:$A$254,0)),0))</f>
        <v/>
      </c>
      <c r="AE159" s="21">
        <f>IF($A159="","",ROUND(AD159+ROUND(Parametri!$C$9/12,4)-V159,4))</f>
        <v/>
      </c>
      <c r="AF159" s="19">
        <f>IF($A159="","",ROUND(I159+K159+L159+M159,2))</f>
        <v/>
      </c>
      <c r="AG159" s="19">
        <f>IF($A159="","",ROUND(N159-O159-Q159-R159,2))</f>
        <v/>
      </c>
      <c r="AH159" s="22">
        <f>IF($A159="","",IFERROR(INDEX('Mese precedente'!$C$5:$C$254,MATCH(A159,'Mese precedente'!$A$5:$A$254,0)),""))</f>
        <v/>
      </c>
      <c r="AI159" s="23">
        <f>IF($A159="","",IF(AH159="","",S159/AH159-1))</f>
        <v/>
      </c>
      <c r="AJ159" s="4">
        <f>IF($A159="","",CHAR(65+MOD(SUMPRODUCT(SUMIF('Codice fiscale'!$A$5:$A$40,MID(C159,{1,3,5,7,9,11,13,15},1),'Codice fiscale'!$B$5:$B$40))+SUMPRODUCT(SUMIF('Codice fiscale'!$A$5:$A$40,MID(C159,{2,4,6,8,10,12,14},1),'Codice fiscale'!$C$5:$C$40)),26)))</f>
        <v/>
      </c>
      <c r="AK159" s="4">
        <f>IF($A159="","",IF(ABS(I159-X159)&gt;Parametri!$C$11,"ERRORE","OK"))</f>
        <v/>
      </c>
      <c r="AL159" s="4">
        <f>IF($A159="","",IF(ABS(K159-AA159)&gt;Parametri!$C$11,"ERRORE","OK"))</f>
        <v/>
      </c>
      <c r="AM159" s="4">
        <f>IF($A159="","",IF(ABS(O159-AB159)&gt;Parametri!$C$11,"ERRORE","OK"))</f>
        <v/>
      </c>
      <c r="AN159" s="4">
        <f>IF($A159="","",IF(ABS(T159-AC159)&gt;Parametri!$C$11,"ERRORE","OK"))</f>
        <v/>
      </c>
      <c r="AO159" s="4">
        <f>IF($A159="","",IF(ABS(W159-AE159)&gt;Parametri!$C$12,"ERRORE","OK"))</f>
        <v/>
      </c>
      <c r="AP159" s="4">
        <f>IF($A159="","",IF(OR(ABS(N159-AF159)&gt;Parametri!$C$11,ABS(S159-AG159)&gt;Parametri!$C$11),"ERRORE","OK"))</f>
        <v/>
      </c>
      <c r="AQ159" s="4">
        <f>IF($A159="","",IF(AI159="","OK",IF(AND(ABS(AI159)&gt;Parametri!$C$10,G159=""),"ERRORE","OK")))</f>
        <v/>
      </c>
      <c r="AR159" s="4">
        <f>IF($A159="","",IF(AND(LEN(C159)=16,RIGHT(C159,1)=AJ159),"OK","ERRORE"))</f>
        <v/>
      </c>
      <c r="AS159" s="4">
        <f>IF($A159="","",IF(ISNA(MATCH(A159,'Mese precedente'!$A$5:$A$254,0)),"OK",IF(AND(G159="",OR(INDEX('Mese precedente'!$E$5:$E$254,MATCH(A159,'Mese precedente'!$A$5:$A$254,0))&amp;""&lt;&gt;D159&amp;"",ABS(INDEX('Mese precedente'!$F$5:$F$254,MATCH(A159,'Mese precedente'!$A$5:$A$254,0))-F159)&gt;Parametri!$C$11,ABS(INDEX('Mese precedente'!$G$5:$G$254,MATCH(A159,'Mese precedente'!$A$5:$A$254,0))-L159)&gt;Parametri!$C$11,INDEX('Mese precedente'!$H$5:$H$254,MATCH(A159,'Mese precedente'!$A$5:$A$254,0))&lt;&gt;E159)),"ERRORE","OK")))</f>
        <v/>
      </c>
      <c r="AT159" s="12">
        <f>IF($A159="","",COUNTIF(AK159:AS159,"ERRORE")+COUNTIF(AY159,"ERRORE"))</f>
        <v/>
      </c>
      <c r="AW159" s="4">
        <f>IF($A159="","",IF(E159&lt;=DATE(YEAR(Parametri!$C$5),1,1),MONTH(Parametri!$C$5),(YEAR(Parametri!$C$5)*12+MONTH(Parametri!$C$5))-(YEAR(E159)*12+MONTH(E159))+IF(DAY(EOMONTH(E159,0))-DAY(E159)+1&gt;=Parametri!$C$14,1,0)))</f>
        <v/>
      </c>
      <c r="AX159" s="4">
        <f>IF($A159="","",IF(E159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159)*12+MONTH(E159))+IF(DAY(EOMONTH(E159,0))-DAY(E159)+1&gt;=Parametri!$C$14,1,0)))</f>
        <v/>
      </c>
      <c r="AY159" s="4">
        <f>IF($A159="","",IF(AND(AU159="",AV159=""),"OK",IF(OR(AU159&lt;&gt;AW159,AV159&lt;&gt;AX159),"ERRORE","OK")))</f>
        <v/>
      </c>
    </row>
    <row r="160">
      <c r="X160" s="19">
        <f>IF($A160="","",ROUND(INDEX(CCNL!$F$5:$F$12,MATCH(D160,CCNL!$A$5:$A$12,0))*F160,2))</f>
        <v/>
      </c>
      <c r="Y160" s="4">
        <f>IF($A160="","",(YEAR(Parametri!$C$5)*12+MONTH(Parametri!$C$5))-(YEAR(E160)*12+MONTH(E160)))</f>
        <v/>
      </c>
      <c r="Z160" s="4">
        <f>IF($A160="","",MIN(Parametri!$C$13,MAX(0,INT((Y160-1)/36))))</f>
        <v/>
      </c>
      <c r="AA160" s="19">
        <f>IF($A160="","",ROUND(INDEX(CCNL!$I$5:$I$12,MATCH(D160,CCNL!$A$5:$A$12,0))*Z160*F160,2))</f>
        <v/>
      </c>
      <c r="AB160" s="19">
        <f>IF($A160="","",ROUND(ROUND(N160,0)*Parametri!$C$6,2))</f>
        <v/>
      </c>
      <c r="AC160" s="19">
        <f>IF($A160="","",ROUND((I160+K160+L160)*Parametri!$C$8/Parametri!$C$7/12,2))</f>
        <v/>
      </c>
      <c r="AD160" s="20">
        <f>IF($A160="","",IFERROR(INDEX('Mese precedente'!$D$5:$D$254,MATCH(A160,'Mese precedente'!$A$5:$A$254,0)),0))</f>
        <v/>
      </c>
      <c r="AE160" s="21">
        <f>IF($A160="","",ROUND(AD160+ROUND(Parametri!$C$9/12,4)-V160,4))</f>
        <v/>
      </c>
      <c r="AF160" s="19">
        <f>IF($A160="","",ROUND(I160+K160+L160+M160,2))</f>
        <v/>
      </c>
      <c r="AG160" s="19">
        <f>IF($A160="","",ROUND(N160-O160-Q160-R160,2))</f>
        <v/>
      </c>
      <c r="AH160" s="22">
        <f>IF($A160="","",IFERROR(INDEX('Mese precedente'!$C$5:$C$254,MATCH(A160,'Mese precedente'!$A$5:$A$254,0)),""))</f>
        <v/>
      </c>
      <c r="AI160" s="23">
        <f>IF($A160="","",IF(AH160="","",S160/AH160-1))</f>
        <v/>
      </c>
      <c r="AJ160" s="4">
        <f>IF($A160="","",CHAR(65+MOD(SUMPRODUCT(SUMIF('Codice fiscale'!$A$5:$A$40,MID(C160,{1,3,5,7,9,11,13,15},1),'Codice fiscale'!$B$5:$B$40))+SUMPRODUCT(SUMIF('Codice fiscale'!$A$5:$A$40,MID(C160,{2,4,6,8,10,12,14},1),'Codice fiscale'!$C$5:$C$40)),26)))</f>
        <v/>
      </c>
      <c r="AK160" s="4">
        <f>IF($A160="","",IF(ABS(I160-X160)&gt;Parametri!$C$11,"ERRORE","OK"))</f>
        <v/>
      </c>
      <c r="AL160" s="4">
        <f>IF($A160="","",IF(ABS(K160-AA160)&gt;Parametri!$C$11,"ERRORE","OK"))</f>
        <v/>
      </c>
      <c r="AM160" s="4">
        <f>IF($A160="","",IF(ABS(O160-AB160)&gt;Parametri!$C$11,"ERRORE","OK"))</f>
        <v/>
      </c>
      <c r="AN160" s="4">
        <f>IF($A160="","",IF(ABS(T160-AC160)&gt;Parametri!$C$11,"ERRORE","OK"))</f>
        <v/>
      </c>
      <c r="AO160" s="4">
        <f>IF($A160="","",IF(ABS(W160-AE160)&gt;Parametri!$C$12,"ERRORE","OK"))</f>
        <v/>
      </c>
      <c r="AP160" s="4">
        <f>IF($A160="","",IF(OR(ABS(N160-AF160)&gt;Parametri!$C$11,ABS(S160-AG160)&gt;Parametri!$C$11),"ERRORE","OK"))</f>
        <v/>
      </c>
      <c r="AQ160" s="4">
        <f>IF($A160="","",IF(AI160="","OK",IF(AND(ABS(AI160)&gt;Parametri!$C$10,G160=""),"ERRORE","OK")))</f>
        <v/>
      </c>
      <c r="AR160" s="4">
        <f>IF($A160="","",IF(AND(LEN(C160)=16,RIGHT(C160,1)=AJ160),"OK","ERRORE"))</f>
        <v/>
      </c>
      <c r="AS160" s="4">
        <f>IF($A160="","",IF(ISNA(MATCH(A160,'Mese precedente'!$A$5:$A$254,0)),"OK",IF(AND(G160="",OR(INDEX('Mese precedente'!$E$5:$E$254,MATCH(A160,'Mese precedente'!$A$5:$A$254,0))&amp;""&lt;&gt;D160&amp;"",ABS(INDEX('Mese precedente'!$F$5:$F$254,MATCH(A160,'Mese precedente'!$A$5:$A$254,0))-F160)&gt;Parametri!$C$11,ABS(INDEX('Mese precedente'!$G$5:$G$254,MATCH(A160,'Mese precedente'!$A$5:$A$254,0))-L160)&gt;Parametri!$C$11,INDEX('Mese precedente'!$H$5:$H$254,MATCH(A160,'Mese precedente'!$A$5:$A$254,0))&lt;&gt;E160)),"ERRORE","OK")))</f>
        <v/>
      </c>
      <c r="AT160" s="12">
        <f>IF($A160="","",COUNTIF(AK160:AS160,"ERRORE")+COUNTIF(AY160,"ERRORE"))</f>
        <v/>
      </c>
      <c r="AW160" s="4">
        <f>IF($A160="","",IF(E160&lt;=DATE(YEAR(Parametri!$C$5),1,1),MONTH(Parametri!$C$5),(YEAR(Parametri!$C$5)*12+MONTH(Parametri!$C$5))-(YEAR(E160)*12+MONTH(E160))+IF(DAY(EOMONTH(E160,0))-DAY(E160)+1&gt;=Parametri!$C$14,1,0)))</f>
        <v/>
      </c>
      <c r="AX160" s="4">
        <f>IF($A160="","",IF(E160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160)*12+MONTH(E160))+IF(DAY(EOMONTH(E160,0))-DAY(E160)+1&gt;=Parametri!$C$14,1,0)))</f>
        <v/>
      </c>
      <c r="AY160" s="4">
        <f>IF($A160="","",IF(AND(AU160="",AV160=""),"OK",IF(OR(AU160&lt;&gt;AW160,AV160&lt;&gt;AX160),"ERRORE","OK")))</f>
        <v/>
      </c>
    </row>
    <row r="161">
      <c r="X161" s="19">
        <f>IF($A161="","",ROUND(INDEX(CCNL!$F$5:$F$12,MATCH(D161,CCNL!$A$5:$A$12,0))*F161,2))</f>
        <v/>
      </c>
      <c r="Y161" s="4">
        <f>IF($A161="","",(YEAR(Parametri!$C$5)*12+MONTH(Parametri!$C$5))-(YEAR(E161)*12+MONTH(E161)))</f>
        <v/>
      </c>
      <c r="Z161" s="4">
        <f>IF($A161="","",MIN(Parametri!$C$13,MAX(0,INT((Y161-1)/36))))</f>
        <v/>
      </c>
      <c r="AA161" s="19">
        <f>IF($A161="","",ROUND(INDEX(CCNL!$I$5:$I$12,MATCH(D161,CCNL!$A$5:$A$12,0))*Z161*F161,2))</f>
        <v/>
      </c>
      <c r="AB161" s="19">
        <f>IF($A161="","",ROUND(ROUND(N161,0)*Parametri!$C$6,2))</f>
        <v/>
      </c>
      <c r="AC161" s="19">
        <f>IF($A161="","",ROUND((I161+K161+L161)*Parametri!$C$8/Parametri!$C$7/12,2))</f>
        <v/>
      </c>
      <c r="AD161" s="20">
        <f>IF($A161="","",IFERROR(INDEX('Mese precedente'!$D$5:$D$254,MATCH(A161,'Mese precedente'!$A$5:$A$254,0)),0))</f>
        <v/>
      </c>
      <c r="AE161" s="21">
        <f>IF($A161="","",ROUND(AD161+ROUND(Parametri!$C$9/12,4)-V161,4))</f>
        <v/>
      </c>
      <c r="AF161" s="19">
        <f>IF($A161="","",ROUND(I161+K161+L161+M161,2))</f>
        <v/>
      </c>
      <c r="AG161" s="19">
        <f>IF($A161="","",ROUND(N161-O161-Q161-R161,2))</f>
        <v/>
      </c>
      <c r="AH161" s="22">
        <f>IF($A161="","",IFERROR(INDEX('Mese precedente'!$C$5:$C$254,MATCH(A161,'Mese precedente'!$A$5:$A$254,0)),""))</f>
        <v/>
      </c>
      <c r="AI161" s="23">
        <f>IF($A161="","",IF(AH161="","",S161/AH161-1))</f>
        <v/>
      </c>
      <c r="AJ161" s="4">
        <f>IF($A161="","",CHAR(65+MOD(SUMPRODUCT(SUMIF('Codice fiscale'!$A$5:$A$40,MID(C161,{1,3,5,7,9,11,13,15},1),'Codice fiscale'!$B$5:$B$40))+SUMPRODUCT(SUMIF('Codice fiscale'!$A$5:$A$40,MID(C161,{2,4,6,8,10,12,14},1),'Codice fiscale'!$C$5:$C$40)),26)))</f>
        <v/>
      </c>
      <c r="AK161" s="4">
        <f>IF($A161="","",IF(ABS(I161-X161)&gt;Parametri!$C$11,"ERRORE","OK"))</f>
        <v/>
      </c>
      <c r="AL161" s="4">
        <f>IF($A161="","",IF(ABS(K161-AA161)&gt;Parametri!$C$11,"ERRORE","OK"))</f>
        <v/>
      </c>
      <c r="AM161" s="4">
        <f>IF($A161="","",IF(ABS(O161-AB161)&gt;Parametri!$C$11,"ERRORE","OK"))</f>
        <v/>
      </c>
      <c r="AN161" s="4">
        <f>IF($A161="","",IF(ABS(T161-AC161)&gt;Parametri!$C$11,"ERRORE","OK"))</f>
        <v/>
      </c>
      <c r="AO161" s="4">
        <f>IF($A161="","",IF(ABS(W161-AE161)&gt;Parametri!$C$12,"ERRORE","OK"))</f>
        <v/>
      </c>
      <c r="AP161" s="4">
        <f>IF($A161="","",IF(OR(ABS(N161-AF161)&gt;Parametri!$C$11,ABS(S161-AG161)&gt;Parametri!$C$11),"ERRORE","OK"))</f>
        <v/>
      </c>
      <c r="AQ161" s="4">
        <f>IF($A161="","",IF(AI161="","OK",IF(AND(ABS(AI161)&gt;Parametri!$C$10,G161=""),"ERRORE","OK")))</f>
        <v/>
      </c>
      <c r="AR161" s="4">
        <f>IF($A161="","",IF(AND(LEN(C161)=16,RIGHT(C161,1)=AJ161),"OK","ERRORE"))</f>
        <v/>
      </c>
      <c r="AS161" s="4">
        <f>IF($A161="","",IF(ISNA(MATCH(A161,'Mese precedente'!$A$5:$A$254,0)),"OK",IF(AND(G161="",OR(INDEX('Mese precedente'!$E$5:$E$254,MATCH(A161,'Mese precedente'!$A$5:$A$254,0))&amp;""&lt;&gt;D161&amp;"",ABS(INDEX('Mese precedente'!$F$5:$F$254,MATCH(A161,'Mese precedente'!$A$5:$A$254,0))-F161)&gt;Parametri!$C$11,ABS(INDEX('Mese precedente'!$G$5:$G$254,MATCH(A161,'Mese precedente'!$A$5:$A$254,0))-L161)&gt;Parametri!$C$11,INDEX('Mese precedente'!$H$5:$H$254,MATCH(A161,'Mese precedente'!$A$5:$A$254,0))&lt;&gt;E161)),"ERRORE","OK")))</f>
        <v/>
      </c>
      <c r="AT161" s="12">
        <f>IF($A161="","",COUNTIF(AK161:AS161,"ERRORE")+COUNTIF(AY161,"ERRORE"))</f>
        <v/>
      </c>
      <c r="AW161" s="4">
        <f>IF($A161="","",IF(E161&lt;=DATE(YEAR(Parametri!$C$5),1,1),MONTH(Parametri!$C$5),(YEAR(Parametri!$C$5)*12+MONTH(Parametri!$C$5))-(YEAR(E161)*12+MONTH(E161))+IF(DAY(EOMONTH(E161,0))-DAY(E161)+1&gt;=Parametri!$C$14,1,0)))</f>
        <v/>
      </c>
      <c r="AX161" s="4">
        <f>IF($A161="","",IF(E161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161)*12+MONTH(E161))+IF(DAY(EOMONTH(E161,0))-DAY(E161)+1&gt;=Parametri!$C$14,1,0)))</f>
        <v/>
      </c>
      <c r="AY161" s="4">
        <f>IF($A161="","",IF(AND(AU161="",AV161=""),"OK",IF(OR(AU161&lt;&gt;AW161,AV161&lt;&gt;AX161),"ERRORE","OK")))</f>
        <v/>
      </c>
    </row>
    <row r="162">
      <c r="X162" s="19">
        <f>IF($A162="","",ROUND(INDEX(CCNL!$F$5:$F$12,MATCH(D162,CCNL!$A$5:$A$12,0))*F162,2))</f>
        <v/>
      </c>
      <c r="Y162" s="4">
        <f>IF($A162="","",(YEAR(Parametri!$C$5)*12+MONTH(Parametri!$C$5))-(YEAR(E162)*12+MONTH(E162)))</f>
        <v/>
      </c>
      <c r="Z162" s="4">
        <f>IF($A162="","",MIN(Parametri!$C$13,MAX(0,INT((Y162-1)/36))))</f>
        <v/>
      </c>
      <c r="AA162" s="19">
        <f>IF($A162="","",ROUND(INDEX(CCNL!$I$5:$I$12,MATCH(D162,CCNL!$A$5:$A$12,0))*Z162*F162,2))</f>
        <v/>
      </c>
      <c r="AB162" s="19">
        <f>IF($A162="","",ROUND(ROUND(N162,0)*Parametri!$C$6,2))</f>
        <v/>
      </c>
      <c r="AC162" s="19">
        <f>IF($A162="","",ROUND((I162+K162+L162)*Parametri!$C$8/Parametri!$C$7/12,2))</f>
        <v/>
      </c>
      <c r="AD162" s="20">
        <f>IF($A162="","",IFERROR(INDEX('Mese precedente'!$D$5:$D$254,MATCH(A162,'Mese precedente'!$A$5:$A$254,0)),0))</f>
        <v/>
      </c>
      <c r="AE162" s="21">
        <f>IF($A162="","",ROUND(AD162+ROUND(Parametri!$C$9/12,4)-V162,4))</f>
        <v/>
      </c>
      <c r="AF162" s="19">
        <f>IF($A162="","",ROUND(I162+K162+L162+M162,2))</f>
        <v/>
      </c>
      <c r="AG162" s="19">
        <f>IF($A162="","",ROUND(N162-O162-Q162-R162,2))</f>
        <v/>
      </c>
      <c r="AH162" s="22">
        <f>IF($A162="","",IFERROR(INDEX('Mese precedente'!$C$5:$C$254,MATCH(A162,'Mese precedente'!$A$5:$A$254,0)),""))</f>
        <v/>
      </c>
      <c r="AI162" s="23">
        <f>IF($A162="","",IF(AH162="","",S162/AH162-1))</f>
        <v/>
      </c>
      <c r="AJ162" s="4">
        <f>IF($A162="","",CHAR(65+MOD(SUMPRODUCT(SUMIF('Codice fiscale'!$A$5:$A$40,MID(C162,{1,3,5,7,9,11,13,15},1),'Codice fiscale'!$B$5:$B$40))+SUMPRODUCT(SUMIF('Codice fiscale'!$A$5:$A$40,MID(C162,{2,4,6,8,10,12,14},1),'Codice fiscale'!$C$5:$C$40)),26)))</f>
        <v/>
      </c>
      <c r="AK162" s="4">
        <f>IF($A162="","",IF(ABS(I162-X162)&gt;Parametri!$C$11,"ERRORE","OK"))</f>
        <v/>
      </c>
      <c r="AL162" s="4">
        <f>IF($A162="","",IF(ABS(K162-AA162)&gt;Parametri!$C$11,"ERRORE","OK"))</f>
        <v/>
      </c>
      <c r="AM162" s="4">
        <f>IF($A162="","",IF(ABS(O162-AB162)&gt;Parametri!$C$11,"ERRORE","OK"))</f>
        <v/>
      </c>
      <c r="AN162" s="4">
        <f>IF($A162="","",IF(ABS(T162-AC162)&gt;Parametri!$C$11,"ERRORE","OK"))</f>
        <v/>
      </c>
      <c r="AO162" s="4">
        <f>IF($A162="","",IF(ABS(W162-AE162)&gt;Parametri!$C$12,"ERRORE","OK"))</f>
        <v/>
      </c>
      <c r="AP162" s="4">
        <f>IF($A162="","",IF(OR(ABS(N162-AF162)&gt;Parametri!$C$11,ABS(S162-AG162)&gt;Parametri!$C$11),"ERRORE","OK"))</f>
        <v/>
      </c>
      <c r="AQ162" s="4">
        <f>IF($A162="","",IF(AI162="","OK",IF(AND(ABS(AI162)&gt;Parametri!$C$10,G162=""),"ERRORE","OK")))</f>
        <v/>
      </c>
      <c r="AR162" s="4">
        <f>IF($A162="","",IF(AND(LEN(C162)=16,RIGHT(C162,1)=AJ162),"OK","ERRORE"))</f>
        <v/>
      </c>
      <c r="AS162" s="4">
        <f>IF($A162="","",IF(ISNA(MATCH(A162,'Mese precedente'!$A$5:$A$254,0)),"OK",IF(AND(G162="",OR(INDEX('Mese precedente'!$E$5:$E$254,MATCH(A162,'Mese precedente'!$A$5:$A$254,0))&amp;""&lt;&gt;D162&amp;"",ABS(INDEX('Mese precedente'!$F$5:$F$254,MATCH(A162,'Mese precedente'!$A$5:$A$254,0))-F162)&gt;Parametri!$C$11,ABS(INDEX('Mese precedente'!$G$5:$G$254,MATCH(A162,'Mese precedente'!$A$5:$A$254,0))-L162)&gt;Parametri!$C$11,INDEX('Mese precedente'!$H$5:$H$254,MATCH(A162,'Mese precedente'!$A$5:$A$254,0))&lt;&gt;E162)),"ERRORE","OK")))</f>
        <v/>
      </c>
      <c r="AT162" s="12">
        <f>IF($A162="","",COUNTIF(AK162:AS162,"ERRORE")+COUNTIF(AY162,"ERRORE"))</f>
        <v/>
      </c>
      <c r="AW162" s="4">
        <f>IF($A162="","",IF(E162&lt;=DATE(YEAR(Parametri!$C$5),1,1),MONTH(Parametri!$C$5),(YEAR(Parametri!$C$5)*12+MONTH(Parametri!$C$5))-(YEAR(E162)*12+MONTH(E162))+IF(DAY(EOMONTH(E162,0))-DAY(E162)+1&gt;=Parametri!$C$14,1,0)))</f>
        <v/>
      </c>
      <c r="AX162" s="4">
        <f>IF($A162="","",IF(E162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162)*12+MONTH(E162))+IF(DAY(EOMONTH(E162,0))-DAY(E162)+1&gt;=Parametri!$C$14,1,0)))</f>
        <v/>
      </c>
      <c r="AY162" s="4">
        <f>IF($A162="","",IF(AND(AU162="",AV162=""),"OK",IF(OR(AU162&lt;&gt;AW162,AV162&lt;&gt;AX162),"ERRORE","OK")))</f>
        <v/>
      </c>
    </row>
    <row r="163">
      <c r="X163" s="19">
        <f>IF($A163="","",ROUND(INDEX(CCNL!$F$5:$F$12,MATCH(D163,CCNL!$A$5:$A$12,0))*F163,2))</f>
        <v/>
      </c>
      <c r="Y163" s="4">
        <f>IF($A163="","",(YEAR(Parametri!$C$5)*12+MONTH(Parametri!$C$5))-(YEAR(E163)*12+MONTH(E163)))</f>
        <v/>
      </c>
      <c r="Z163" s="4">
        <f>IF($A163="","",MIN(Parametri!$C$13,MAX(0,INT((Y163-1)/36))))</f>
        <v/>
      </c>
      <c r="AA163" s="19">
        <f>IF($A163="","",ROUND(INDEX(CCNL!$I$5:$I$12,MATCH(D163,CCNL!$A$5:$A$12,0))*Z163*F163,2))</f>
        <v/>
      </c>
      <c r="AB163" s="19">
        <f>IF($A163="","",ROUND(ROUND(N163,0)*Parametri!$C$6,2))</f>
        <v/>
      </c>
      <c r="AC163" s="19">
        <f>IF($A163="","",ROUND((I163+K163+L163)*Parametri!$C$8/Parametri!$C$7/12,2))</f>
        <v/>
      </c>
      <c r="AD163" s="20">
        <f>IF($A163="","",IFERROR(INDEX('Mese precedente'!$D$5:$D$254,MATCH(A163,'Mese precedente'!$A$5:$A$254,0)),0))</f>
        <v/>
      </c>
      <c r="AE163" s="21">
        <f>IF($A163="","",ROUND(AD163+ROUND(Parametri!$C$9/12,4)-V163,4))</f>
        <v/>
      </c>
      <c r="AF163" s="19">
        <f>IF($A163="","",ROUND(I163+K163+L163+M163,2))</f>
        <v/>
      </c>
      <c r="AG163" s="19">
        <f>IF($A163="","",ROUND(N163-O163-Q163-R163,2))</f>
        <v/>
      </c>
      <c r="AH163" s="22">
        <f>IF($A163="","",IFERROR(INDEX('Mese precedente'!$C$5:$C$254,MATCH(A163,'Mese precedente'!$A$5:$A$254,0)),""))</f>
        <v/>
      </c>
      <c r="AI163" s="23">
        <f>IF($A163="","",IF(AH163="","",S163/AH163-1))</f>
        <v/>
      </c>
      <c r="AJ163" s="4">
        <f>IF($A163="","",CHAR(65+MOD(SUMPRODUCT(SUMIF('Codice fiscale'!$A$5:$A$40,MID(C163,{1,3,5,7,9,11,13,15},1),'Codice fiscale'!$B$5:$B$40))+SUMPRODUCT(SUMIF('Codice fiscale'!$A$5:$A$40,MID(C163,{2,4,6,8,10,12,14},1),'Codice fiscale'!$C$5:$C$40)),26)))</f>
        <v/>
      </c>
      <c r="AK163" s="4">
        <f>IF($A163="","",IF(ABS(I163-X163)&gt;Parametri!$C$11,"ERRORE","OK"))</f>
        <v/>
      </c>
      <c r="AL163" s="4">
        <f>IF($A163="","",IF(ABS(K163-AA163)&gt;Parametri!$C$11,"ERRORE","OK"))</f>
        <v/>
      </c>
      <c r="AM163" s="4">
        <f>IF($A163="","",IF(ABS(O163-AB163)&gt;Parametri!$C$11,"ERRORE","OK"))</f>
        <v/>
      </c>
      <c r="AN163" s="4">
        <f>IF($A163="","",IF(ABS(T163-AC163)&gt;Parametri!$C$11,"ERRORE","OK"))</f>
        <v/>
      </c>
      <c r="AO163" s="4">
        <f>IF($A163="","",IF(ABS(W163-AE163)&gt;Parametri!$C$12,"ERRORE","OK"))</f>
        <v/>
      </c>
      <c r="AP163" s="4">
        <f>IF($A163="","",IF(OR(ABS(N163-AF163)&gt;Parametri!$C$11,ABS(S163-AG163)&gt;Parametri!$C$11),"ERRORE","OK"))</f>
        <v/>
      </c>
      <c r="AQ163" s="4">
        <f>IF($A163="","",IF(AI163="","OK",IF(AND(ABS(AI163)&gt;Parametri!$C$10,G163=""),"ERRORE","OK")))</f>
        <v/>
      </c>
      <c r="AR163" s="4">
        <f>IF($A163="","",IF(AND(LEN(C163)=16,RIGHT(C163,1)=AJ163),"OK","ERRORE"))</f>
        <v/>
      </c>
      <c r="AS163" s="4">
        <f>IF($A163="","",IF(ISNA(MATCH(A163,'Mese precedente'!$A$5:$A$254,0)),"OK",IF(AND(G163="",OR(INDEX('Mese precedente'!$E$5:$E$254,MATCH(A163,'Mese precedente'!$A$5:$A$254,0))&amp;""&lt;&gt;D163&amp;"",ABS(INDEX('Mese precedente'!$F$5:$F$254,MATCH(A163,'Mese precedente'!$A$5:$A$254,0))-F163)&gt;Parametri!$C$11,ABS(INDEX('Mese precedente'!$G$5:$G$254,MATCH(A163,'Mese precedente'!$A$5:$A$254,0))-L163)&gt;Parametri!$C$11,INDEX('Mese precedente'!$H$5:$H$254,MATCH(A163,'Mese precedente'!$A$5:$A$254,0))&lt;&gt;E163)),"ERRORE","OK")))</f>
        <v/>
      </c>
      <c r="AT163" s="12">
        <f>IF($A163="","",COUNTIF(AK163:AS163,"ERRORE")+COUNTIF(AY163,"ERRORE"))</f>
        <v/>
      </c>
      <c r="AW163" s="4">
        <f>IF($A163="","",IF(E163&lt;=DATE(YEAR(Parametri!$C$5),1,1),MONTH(Parametri!$C$5),(YEAR(Parametri!$C$5)*12+MONTH(Parametri!$C$5))-(YEAR(E163)*12+MONTH(E163))+IF(DAY(EOMONTH(E163,0))-DAY(E163)+1&gt;=Parametri!$C$14,1,0)))</f>
        <v/>
      </c>
      <c r="AX163" s="4">
        <f>IF($A163="","",IF(E163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163)*12+MONTH(E163))+IF(DAY(EOMONTH(E163,0))-DAY(E163)+1&gt;=Parametri!$C$14,1,0)))</f>
        <v/>
      </c>
      <c r="AY163" s="4">
        <f>IF($A163="","",IF(AND(AU163="",AV163=""),"OK",IF(OR(AU163&lt;&gt;AW163,AV163&lt;&gt;AX163),"ERRORE","OK")))</f>
        <v/>
      </c>
    </row>
    <row r="164">
      <c r="X164" s="19">
        <f>IF($A164="","",ROUND(INDEX(CCNL!$F$5:$F$12,MATCH(D164,CCNL!$A$5:$A$12,0))*F164,2))</f>
        <v/>
      </c>
      <c r="Y164" s="4">
        <f>IF($A164="","",(YEAR(Parametri!$C$5)*12+MONTH(Parametri!$C$5))-(YEAR(E164)*12+MONTH(E164)))</f>
        <v/>
      </c>
      <c r="Z164" s="4">
        <f>IF($A164="","",MIN(Parametri!$C$13,MAX(0,INT((Y164-1)/36))))</f>
        <v/>
      </c>
      <c r="AA164" s="19">
        <f>IF($A164="","",ROUND(INDEX(CCNL!$I$5:$I$12,MATCH(D164,CCNL!$A$5:$A$12,0))*Z164*F164,2))</f>
        <v/>
      </c>
      <c r="AB164" s="19">
        <f>IF($A164="","",ROUND(ROUND(N164,0)*Parametri!$C$6,2))</f>
        <v/>
      </c>
      <c r="AC164" s="19">
        <f>IF($A164="","",ROUND((I164+K164+L164)*Parametri!$C$8/Parametri!$C$7/12,2))</f>
        <v/>
      </c>
      <c r="AD164" s="20">
        <f>IF($A164="","",IFERROR(INDEX('Mese precedente'!$D$5:$D$254,MATCH(A164,'Mese precedente'!$A$5:$A$254,0)),0))</f>
        <v/>
      </c>
      <c r="AE164" s="21">
        <f>IF($A164="","",ROUND(AD164+ROUND(Parametri!$C$9/12,4)-V164,4))</f>
        <v/>
      </c>
      <c r="AF164" s="19">
        <f>IF($A164="","",ROUND(I164+K164+L164+M164,2))</f>
        <v/>
      </c>
      <c r="AG164" s="19">
        <f>IF($A164="","",ROUND(N164-O164-Q164-R164,2))</f>
        <v/>
      </c>
      <c r="AH164" s="22">
        <f>IF($A164="","",IFERROR(INDEX('Mese precedente'!$C$5:$C$254,MATCH(A164,'Mese precedente'!$A$5:$A$254,0)),""))</f>
        <v/>
      </c>
      <c r="AI164" s="23">
        <f>IF($A164="","",IF(AH164="","",S164/AH164-1))</f>
        <v/>
      </c>
      <c r="AJ164" s="4">
        <f>IF($A164="","",CHAR(65+MOD(SUMPRODUCT(SUMIF('Codice fiscale'!$A$5:$A$40,MID(C164,{1,3,5,7,9,11,13,15},1),'Codice fiscale'!$B$5:$B$40))+SUMPRODUCT(SUMIF('Codice fiscale'!$A$5:$A$40,MID(C164,{2,4,6,8,10,12,14},1),'Codice fiscale'!$C$5:$C$40)),26)))</f>
        <v/>
      </c>
      <c r="AK164" s="4">
        <f>IF($A164="","",IF(ABS(I164-X164)&gt;Parametri!$C$11,"ERRORE","OK"))</f>
        <v/>
      </c>
      <c r="AL164" s="4">
        <f>IF($A164="","",IF(ABS(K164-AA164)&gt;Parametri!$C$11,"ERRORE","OK"))</f>
        <v/>
      </c>
      <c r="AM164" s="4">
        <f>IF($A164="","",IF(ABS(O164-AB164)&gt;Parametri!$C$11,"ERRORE","OK"))</f>
        <v/>
      </c>
      <c r="AN164" s="4">
        <f>IF($A164="","",IF(ABS(T164-AC164)&gt;Parametri!$C$11,"ERRORE","OK"))</f>
        <v/>
      </c>
      <c r="AO164" s="4">
        <f>IF($A164="","",IF(ABS(W164-AE164)&gt;Parametri!$C$12,"ERRORE","OK"))</f>
        <v/>
      </c>
      <c r="AP164" s="4">
        <f>IF($A164="","",IF(OR(ABS(N164-AF164)&gt;Parametri!$C$11,ABS(S164-AG164)&gt;Parametri!$C$11),"ERRORE","OK"))</f>
        <v/>
      </c>
      <c r="AQ164" s="4">
        <f>IF($A164="","",IF(AI164="","OK",IF(AND(ABS(AI164)&gt;Parametri!$C$10,G164=""),"ERRORE","OK")))</f>
        <v/>
      </c>
      <c r="AR164" s="4">
        <f>IF($A164="","",IF(AND(LEN(C164)=16,RIGHT(C164,1)=AJ164),"OK","ERRORE"))</f>
        <v/>
      </c>
      <c r="AS164" s="4">
        <f>IF($A164="","",IF(ISNA(MATCH(A164,'Mese precedente'!$A$5:$A$254,0)),"OK",IF(AND(G164="",OR(INDEX('Mese precedente'!$E$5:$E$254,MATCH(A164,'Mese precedente'!$A$5:$A$254,0))&amp;""&lt;&gt;D164&amp;"",ABS(INDEX('Mese precedente'!$F$5:$F$254,MATCH(A164,'Mese precedente'!$A$5:$A$254,0))-F164)&gt;Parametri!$C$11,ABS(INDEX('Mese precedente'!$G$5:$G$254,MATCH(A164,'Mese precedente'!$A$5:$A$254,0))-L164)&gt;Parametri!$C$11,INDEX('Mese precedente'!$H$5:$H$254,MATCH(A164,'Mese precedente'!$A$5:$A$254,0))&lt;&gt;E164)),"ERRORE","OK")))</f>
        <v/>
      </c>
      <c r="AT164" s="12">
        <f>IF($A164="","",COUNTIF(AK164:AS164,"ERRORE")+COUNTIF(AY164,"ERRORE"))</f>
        <v/>
      </c>
      <c r="AW164" s="4">
        <f>IF($A164="","",IF(E164&lt;=DATE(YEAR(Parametri!$C$5),1,1),MONTH(Parametri!$C$5),(YEAR(Parametri!$C$5)*12+MONTH(Parametri!$C$5))-(YEAR(E164)*12+MONTH(E164))+IF(DAY(EOMONTH(E164,0))-DAY(E164)+1&gt;=Parametri!$C$14,1,0)))</f>
        <v/>
      </c>
      <c r="AX164" s="4">
        <f>IF($A164="","",IF(E164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164)*12+MONTH(E164))+IF(DAY(EOMONTH(E164,0))-DAY(E164)+1&gt;=Parametri!$C$14,1,0)))</f>
        <v/>
      </c>
      <c r="AY164" s="4">
        <f>IF($A164="","",IF(AND(AU164="",AV164=""),"OK",IF(OR(AU164&lt;&gt;AW164,AV164&lt;&gt;AX164),"ERRORE","OK")))</f>
        <v/>
      </c>
    </row>
    <row r="165">
      <c r="X165" s="19">
        <f>IF($A165="","",ROUND(INDEX(CCNL!$F$5:$F$12,MATCH(D165,CCNL!$A$5:$A$12,0))*F165,2))</f>
        <v/>
      </c>
      <c r="Y165" s="4">
        <f>IF($A165="","",(YEAR(Parametri!$C$5)*12+MONTH(Parametri!$C$5))-(YEAR(E165)*12+MONTH(E165)))</f>
        <v/>
      </c>
      <c r="Z165" s="4">
        <f>IF($A165="","",MIN(Parametri!$C$13,MAX(0,INT((Y165-1)/36))))</f>
        <v/>
      </c>
      <c r="AA165" s="19">
        <f>IF($A165="","",ROUND(INDEX(CCNL!$I$5:$I$12,MATCH(D165,CCNL!$A$5:$A$12,0))*Z165*F165,2))</f>
        <v/>
      </c>
      <c r="AB165" s="19">
        <f>IF($A165="","",ROUND(ROUND(N165,0)*Parametri!$C$6,2))</f>
        <v/>
      </c>
      <c r="AC165" s="19">
        <f>IF($A165="","",ROUND((I165+K165+L165)*Parametri!$C$8/Parametri!$C$7/12,2))</f>
        <v/>
      </c>
      <c r="AD165" s="20">
        <f>IF($A165="","",IFERROR(INDEX('Mese precedente'!$D$5:$D$254,MATCH(A165,'Mese precedente'!$A$5:$A$254,0)),0))</f>
        <v/>
      </c>
      <c r="AE165" s="21">
        <f>IF($A165="","",ROUND(AD165+ROUND(Parametri!$C$9/12,4)-V165,4))</f>
        <v/>
      </c>
      <c r="AF165" s="19">
        <f>IF($A165="","",ROUND(I165+K165+L165+M165,2))</f>
        <v/>
      </c>
      <c r="AG165" s="19">
        <f>IF($A165="","",ROUND(N165-O165-Q165-R165,2))</f>
        <v/>
      </c>
      <c r="AH165" s="22">
        <f>IF($A165="","",IFERROR(INDEX('Mese precedente'!$C$5:$C$254,MATCH(A165,'Mese precedente'!$A$5:$A$254,0)),""))</f>
        <v/>
      </c>
      <c r="AI165" s="23">
        <f>IF($A165="","",IF(AH165="","",S165/AH165-1))</f>
        <v/>
      </c>
      <c r="AJ165" s="4">
        <f>IF($A165="","",CHAR(65+MOD(SUMPRODUCT(SUMIF('Codice fiscale'!$A$5:$A$40,MID(C165,{1,3,5,7,9,11,13,15},1),'Codice fiscale'!$B$5:$B$40))+SUMPRODUCT(SUMIF('Codice fiscale'!$A$5:$A$40,MID(C165,{2,4,6,8,10,12,14},1),'Codice fiscale'!$C$5:$C$40)),26)))</f>
        <v/>
      </c>
      <c r="AK165" s="4">
        <f>IF($A165="","",IF(ABS(I165-X165)&gt;Parametri!$C$11,"ERRORE","OK"))</f>
        <v/>
      </c>
      <c r="AL165" s="4">
        <f>IF($A165="","",IF(ABS(K165-AA165)&gt;Parametri!$C$11,"ERRORE","OK"))</f>
        <v/>
      </c>
      <c r="AM165" s="4">
        <f>IF($A165="","",IF(ABS(O165-AB165)&gt;Parametri!$C$11,"ERRORE","OK"))</f>
        <v/>
      </c>
      <c r="AN165" s="4">
        <f>IF($A165="","",IF(ABS(T165-AC165)&gt;Parametri!$C$11,"ERRORE","OK"))</f>
        <v/>
      </c>
      <c r="AO165" s="4">
        <f>IF($A165="","",IF(ABS(W165-AE165)&gt;Parametri!$C$12,"ERRORE","OK"))</f>
        <v/>
      </c>
      <c r="AP165" s="4">
        <f>IF($A165="","",IF(OR(ABS(N165-AF165)&gt;Parametri!$C$11,ABS(S165-AG165)&gt;Parametri!$C$11),"ERRORE","OK"))</f>
        <v/>
      </c>
      <c r="AQ165" s="4">
        <f>IF($A165="","",IF(AI165="","OK",IF(AND(ABS(AI165)&gt;Parametri!$C$10,G165=""),"ERRORE","OK")))</f>
        <v/>
      </c>
      <c r="AR165" s="4">
        <f>IF($A165="","",IF(AND(LEN(C165)=16,RIGHT(C165,1)=AJ165),"OK","ERRORE"))</f>
        <v/>
      </c>
      <c r="AS165" s="4">
        <f>IF($A165="","",IF(ISNA(MATCH(A165,'Mese precedente'!$A$5:$A$254,0)),"OK",IF(AND(G165="",OR(INDEX('Mese precedente'!$E$5:$E$254,MATCH(A165,'Mese precedente'!$A$5:$A$254,0))&amp;""&lt;&gt;D165&amp;"",ABS(INDEX('Mese precedente'!$F$5:$F$254,MATCH(A165,'Mese precedente'!$A$5:$A$254,0))-F165)&gt;Parametri!$C$11,ABS(INDEX('Mese precedente'!$G$5:$G$254,MATCH(A165,'Mese precedente'!$A$5:$A$254,0))-L165)&gt;Parametri!$C$11,INDEX('Mese precedente'!$H$5:$H$254,MATCH(A165,'Mese precedente'!$A$5:$A$254,0))&lt;&gt;E165)),"ERRORE","OK")))</f>
        <v/>
      </c>
      <c r="AT165" s="12">
        <f>IF($A165="","",COUNTIF(AK165:AS165,"ERRORE")+COUNTIF(AY165,"ERRORE"))</f>
        <v/>
      </c>
      <c r="AW165" s="4">
        <f>IF($A165="","",IF(E165&lt;=DATE(YEAR(Parametri!$C$5),1,1),MONTH(Parametri!$C$5),(YEAR(Parametri!$C$5)*12+MONTH(Parametri!$C$5))-(YEAR(E165)*12+MONTH(E165))+IF(DAY(EOMONTH(E165,0))-DAY(E165)+1&gt;=Parametri!$C$14,1,0)))</f>
        <v/>
      </c>
      <c r="AX165" s="4">
        <f>IF($A165="","",IF(E165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165)*12+MONTH(E165))+IF(DAY(EOMONTH(E165,0))-DAY(E165)+1&gt;=Parametri!$C$14,1,0)))</f>
        <v/>
      </c>
      <c r="AY165" s="4">
        <f>IF($A165="","",IF(AND(AU165="",AV165=""),"OK",IF(OR(AU165&lt;&gt;AW165,AV165&lt;&gt;AX165),"ERRORE","OK")))</f>
        <v/>
      </c>
    </row>
    <row r="166">
      <c r="X166" s="19">
        <f>IF($A166="","",ROUND(INDEX(CCNL!$F$5:$F$12,MATCH(D166,CCNL!$A$5:$A$12,0))*F166,2))</f>
        <v/>
      </c>
      <c r="Y166" s="4">
        <f>IF($A166="","",(YEAR(Parametri!$C$5)*12+MONTH(Parametri!$C$5))-(YEAR(E166)*12+MONTH(E166)))</f>
        <v/>
      </c>
      <c r="Z166" s="4">
        <f>IF($A166="","",MIN(Parametri!$C$13,MAX(0,INT((Y166-1)/36))))</f>
        <v/>
      </c>
      <c r="AA166" s="19">
        <f>IF($A166="","",ROUND(INDEX(CCNL!$I$5:$I$12,MATCH(D166,CCNL!$A$5:$A$12,0))*Z166*F166,2))</f>
        <v/>
      </c>
      <c r="AB166" s="19">
        <f>IF($A166="","",ROUND(ROUND(N166,0)*Parametri!$C$6,2))</f>
        <v/>
      </c>
      <c r="AC166" s="19">
        <f>IF($A166="","",ROUND((I166+K166+L166)*Parametri!$C$8/Parametri!$C$7/12,2))</f>
        <v/>
      </c>
      <c r="AD166" s="20">
        <f>IF($A166="","",IFERROR(INDEX('Mese precedente'!$D$5:$D$254,MATCH(A166,'Mese precedente'!$A$5:$A$254,0)),0))</f>
        <v/>
      </c>
      <c r="AE166" s="21">
        <f>IF($A166="","",ROUND(AD166+ROUND(Parametri!$C$9/12,4)-V166,4))</f>
        <v/>
      </c>
      <c r="AF166" s="19">
        <f>IF($A166="","",ROUND(I166+K166+L166+M166,2))</f>
        <v/>
      </c>
      <c r="AG166" s="19">
        <f>IF($A166="","",ROUND(N166-O166-Q166-R166,2))</f>
        <v/>
      </c>
      <c r="AH166" s="22">
        <f>IF($A166="","",IFERROR(INDEX('Mese precedente'!$C$5:$C$254,MATCH(A166,'Mese precedente'!$A$5:$A$254,0)),""))</f>
        <v/>
      </c>
      <c r="AI166" s="23">
        <f>IF($A166="","",IF(AH166="","",S166/AH166-1))</f>
        <v/>
      </c>
      <c r="AJ166" s="4">
        <f>IF($A166="","",CHAR(65+MOD(SUMPRODUCT(SUMIF('Codice fiscale'!$A$5:$A$40,MID(C166,{1,3,5,7,9,11,13,15},1),'Codice fiscale'!$B$5:$B$40))+SUMPRODUCT(SUMIF('Codice fiscale'!$A$5:$A$40,MID(C166,{2,4,6,8,10,12,14},1),'Codice fiscale'!$C$5:$C$40)),26)))</f>
        <v/>
      </c>
      <c r="AK166" s="4">
        <f>IF($A166="","",IF(ABS(I166-X166)&gt;Parametri!$C$11,"ERRORE","OK"))</f>
        <v/>
      </c>
      <c r="AL166" s="4">
        <f>IF($A166="","",IF(ABS(K166-AA166)&gt;Parametri!$C$11,"ERRORE","OK"))</f>
        <v/>
      </c>
      <c r="AM166" s="4">
        <f>IF($A166="","",IF(ABS(O166-AB166)&gt;Parametri!$C$11,"ERRORE","OK"))</f>
        <v/>
      </c>
      <c r="AN166" s="4">
        <f>IF($A166="","",IF(ABS(T166-AC166)&gt;Parametri!$C$11,"ERRORE","OK"))</f>
        <v/>
      </c>
      <c r="AO166" s="4">
        <f>IF($A166="","",IF(ABS(W166-AE166)&gt;Parametri!$C$12,"ERRORE","OK"))</f>
        <v/>
      </c>
      <c r="AP166" s="4">
        <f>IF($A166="","",IF(OR(ABS(N166-AF166)&gt;Parametri!$C$11,ABS(S166-AG166)&gt;Parametri!$C$11),"ERRORE","OK"))</f>
        <v/>
      </c>
      <c r="AQ166" s="4">
        <f>IF($A166="","",IF(AI166="","OK",IF(AND(ABS(AI166)&gt;Parametri!$C$10,G166=""),"ERRORE","OK")))</f>
        <v/>
      </c>
      <c r="AR166" s="4">
        <f>IF($A166="","",IF(AND(LEN(C166)=16,RIGHT(C166,1)=AJ166),"OK","ERRORE"))</f>
        <v/>
      </c>
      <c r="AS166" s="4">
        <f>IF($A166="","",IF(ISNA(MATCH(A166,'Mese precedente'!$A$5:$A$254,0)),"OK",IF(AND(G166="",OR(INDEX('Mese precedente'!$E$5:$E$254,MATCH(A166,'Mese precedente'!$A$5:$A$254,0))&amp;""&lt;&gt;D166&amp;"",ABS(INDEX('Mese precedente'!$F$5:$F$254,MATCH(A166,'Mese precedente'!$A$5:$A$254,0))-F166)&gt;Parametri!$C$11,ABS(INDEX('Mese precedente'!$G$5:$G$254,MATCH(A166,'Mese precedente'!$A$5:$A$254,0))-L166)&gt;Parametri!$C$11,INDEX('Mese precedente'!$H$5:$H$254,MATCH(A166,'Mese precedente'!$A$5:$A$254,0))&lt;&gt;E166)),"ERRORE","OK")))</f>
        <v/>
      </c>
      <c r="AT166" s="12">
        <f>IF($A166="","",COUNTIF(AK166:AS166,"ERRORE")+COUNTIF(AY166,"ERRORE"))</f>
        <v/>
      </c>
      <c r="AW166" s="4">
        <f>IF($A166="","",IF(E166&lt;=DATE(YEAR(Parametri!$C$5),1,1),MONTH(Parametri!$C$5),(YEAR(Parametri!$C$5)*12+MONTH(Parametri!$C$5))-(YEAR(E166)*12+MONTH(E166))+IF(DAY(EOMONTH(E166,0))-DAY(E166)+1&gt;=Parametri!$C$14,1,0)))</f>
        <v/>
      </c>
      <c r="AX166" s="4">
        <f>IF($A166="","",IF(E166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166)*12+MONTH(E166))+IF(DAY(EOMONTH(E166,0))-DAY(E166)+1&gt;=Parametri!$C$14,1,0)))</f>
        <v/>
      </c>
      <c r="AY166" s="4">
        <f>IF($A166="","",IF(AND(AU166="",AV166=""),"OK",IF(OR(AU166&lt;&gt;AW166,AV166&lt;&gt;AX166),"ERRORE","OK")))</f>
        <v/>
      </c>
    </row>
    <row r="167">
      <c r="X167" s="19">
        <f>IF($A167="","",ROUND(INDEX(CCNL!$F$5:$F$12,MATCH(D167,CCNL!$A$5:$A$12,0))*F167,2))</f>
        <v/>
      </c>
      <c r="Y167" s="4">
        <f>IF($A167="","",(YEAR(Parametri!$C$5)*12+MONTH(Parametri!$C$5))-(YEAR(E167)*12+MONTH(E167)))</f>
        <v/>
      </c>
      <c r="Z167" s="4">
        <f>IF($A167="","",MIN(Parametri!$C$13,MAX(0,INT((Y167-1)/36))))</f>
        <v/>
      </c>
      <c r="AA167" s="19">
        <f>IF($A167="","",ROUND(INDEX(CCNL!$I$5:$I$12,MATCH(D167,CCNL!$A$5:$A$12,0))*Z167*F167,2))</f>
        <v/>
      </c>
      <c r="AB167" s="19">
        <f>IF($A167="","",ROUND(ROUND(N167,0)*Parametri!$C$6,2))</f>
        <v/>
      </c>
      <c r="AC167" s="19">
        <f>IF($A167="","",ROUND((I167+K167+L167)*Parametri!$C$8/Parametri!$C$7/12,2))</f>
        <v/>
      </c>
      <c r="AD167" s="20">
        <f>IF($A167="","",IFERROR(INDEX('Mese precedente'!$D$5:$D$254,MATCH(A167,'Mese precedente'!$A$5:$A$254,0)),0))</f>
        <v/>
      </c>
      <c r="AE167" s="21">
        <f>IF($A167="","",ROUND(AD167+ROUND(Parametri!$C$9/12,4)-V167,4))</f>
        <v/>
      </c>
      <c r="AF167" s="19">
        <f>IF($A167="","",ROUND(I167+K167+L167+M167,2))</f>
        <v/>
      </c>
      <c r="AG167" s="19">
        <f>IF($A167="","",ROUND(N167-O167-Q167-R167,2))</f>
        <v/>
      </c>
      <c r="AH167" s="22">
        <f>IF($A167="","",IFERROR(INDEX('Mese precedente'!$C$5:$C$254,MATCH(A167,'Mese precedente'!$A$5:$A$254,0)),""))</f>
        <v/>
      </c>
      <c r="AI167" s="23">
        <f>IF($A167="","",IF(AH167="","",S167/AH167-1))</f>
        <v/>
      </c>
      <c r="AJ167" s="4">
        <f>IF($A167="","",CHAR(65+MOD(SUMPRODUCT(SUMIF('Codice fiscale'!$A$5:$A$40,MID(C167,{1,3,5,7,9,11,13,15},1),'Codice fiscale'!$B$5:$B$40))+SUMPRODUCT(SUMIF('Codice fiscale'!$A$5:$A$40,MID(C167,{2,4,6,8,10,12,14},1),'Codice fiscale'!$C$5:$C$40)),26)))</f>
        <v/>
      </c>
      <c r="AK167" s="4">
        <f>IF($A167="","",IF(ABS(I167-X167)&gt;Parametri!$C$11,"ERRORE","OK"))</f>
        <v/>
      </c>
      <c r="AL167" s="4">
        <f>IF($A167="","",IF(ABS(K167-AA167)&gt;Parametri!$C$11,"ERRORE","OK"))</f>
        <v/>
      </c>
      <c r="AM167" s="4">
        <f>IF($A167="","",IF(ABS(O167-AB167)&gt;Parametri!$C$11,"ERRORE","OK"))</f>
        <v/>
      </c>
      <c r="AN167" s="4">
        <f>IF($A167="","",IF(ABS(T167-AC167)&gt;Parametri!$C$11,"ERRORE","OK"))</f>
        <v/>
      </c>
      <c r="AO167" s="4">
        <f>IF($A167="","",IF(ABS(W167-AE167)&gt;Parametri!$C$12,"ERRORE","OK"))</f>
        <v/>
      </c>
      <c r="AP167" s="4">
        <f>IF($A167="","",IF(OR(ABS(N167-AF167)&gt;Parametri!$C$11,ABS(S167-AG167)&gt;Parametri!$C$11),"ERRORE","OK"))</f>
        <v/>
      </c>
      <c r="AQ167" s="4">
        <f>IF($A167="","",IF(AI167="","OK",IF(AND(ABS(AI167)&gt;Parametri!$C$10,G167=""),"ERRORE","OK")))</f>
        <v/>
      </c>
      <c r="AR167" s="4">
        <f>IF($A167="","",IF(AND(LEN(C167)=16,RIGHT(C167,1)=AJ167),"OK","ERRORE"))</f>
        <v/>
      </c>
      <c r="AS167" s="4">
        <f>IF($A167="","",IF(ISNA(MATCH(A167,'Mese precedente'!$A$5:$A$254,0)),"OK",IF(AND(G167="",OR(INDEX('Mese precedente'!$E$5:$E$254,MATCH(A167,'Mese precedente'!$A$5:$A$254,0))&amp;""&lt;&gt;D167&amp;"",ABS(INDEX('Mese precedente'!$F$5:$F$254,MATCH(A167,'Mese precedente'!$A$5:$A$254,0))-F167)&gt;Parametri!$C$11,ABS(INDEX('Mese precedente'!$G$5:$G$254,MATCH(A167,'Mese precedente'!$A$5:$A$254,0))-L167)&gt;Parametri!$C$11,INDEX('Mese precedente'!$H$5:$H$254,MATCH(A167,'Mese precedente'!$A$5:$A$254,0))&lt;&gt;E167)),"ERRORE","OK")))</f>
        <v/>
      </c>
      <c r="AT167" s="12">
        <f>IF($A167="","",COUNTIF(AK167:AS167,"ERRORE")+COUNTIF(AY167,"ERRORE"))</f>
        <v/>
      </c>
      <c r="AW167" s="4">
        <f>IF($A167="","",IF(E167&lt;=DATE(YEAR(Parametri!$C$5),1,1),MONTH(Parametri!$C$5),(YEAR(Parametri!$C$5)*12+MONTH(Parametri!$C$5))-(YEAR(E167)*12+MONTH(E167))+IF(DAY(EOMONTH(E167,0))-DAY(E167)+1&gt;=Parametri!$C$14,1,0)))</f>
        <v/>
      </c>
      <c r="AX167" s="4">
        <f>IF($A167="","",IF(E167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167)*12+MONTH(E167))+IF(DAY(EOMONTH(E167,0))-DAY(E167)+1&gt;=Parametri!$C$14,1,0)))</f>
        <v/>
      </c>
      <c r="AY167" s="4">
        <f>IF($A167="","",IF(AND(AU167="",AV167=""),"OK",IF(OR(AU167&lt;&gt;AW167,AV167&lt;&gt;AX167),"ERRORE","OK")))</f>
        <v/>
      </c>
    </row>
    <row r="168">
      <c r="X168" s="19">
        <f>IF($A168="","",ROUND(INDEX(CCNL!$F$5:$F$12,MATCH(D168,CCNL!$A$5:$A$12,0))*F168,2))</f>
        <v/>
      </c>
      <c r="Y168" s="4">
        <f>IF($A168="","",(YEAR(Parametri!$C$5)*12+MONTH(Parametri!$C$5))-(YEAR(E168)*12+MONTH(E168)))</f>
        <v/>
      </c>
      <c r="Z168" s="4">
        <f>IF($A168="","",MIN(Parametri!$C$13,MAX(0,INT((Y168-1)/36))))</f>
        <v/>
      </c>
      <c r="AA168" s="19">
        <f>IF($A168="","",ROUND(INDEX(CCNL!$I$5:$I$12,MATCH(D168,CCNL!$A$5:$A$12,0))*Z168*F168,2))</f>
        <v/>
      </c>
      <c r="AB168" s="19">
        <f>IF($A168="","",ROUND(ROUND(N168,0)*Parametri!$C$6,2))</f>
        <v/>
      </c>
      <c r="AC168" s="19">
        <f>IF($A168="","",ROUND((I168+K168+L168)*Parametri!$C$8/Parametri!$C$7/12,2))</f>
        <v/>
      </c>
      <c r="AD168" s="20">
        <f>IF($A168="","",IFERROR(INDEX('Mese precedente'!$D$5:$D$254,MATCH(A168,'Mese precedente'!$A$5:$A$254,0)),0))</f>
        <v/>
      </c>
      <c r="AE168" s="21">
        <f>IF($A168="","",ROUND(AD168+ROUND(Parametri!$C$9/12,4)-V168,4))</f>
        <v/>
      </c>
      <c r="AF168" s="19">
        <f>IF($A168="","",ROUND(I168+K168+L168+M168,2))</f>
        <v/>
      </c>
      <c r="AG168" s="19">
        <f>IF($A168="","",ROUND(N168-O168-Q168-R168,2))</f>
        <v/>
      </c>
      <c r="AH168" s="22">
        <f>IF($A168="","",IFERROR(INDEX('Mese precedente'!$C$5:$C$254,MATCH(A168,'Mese precedente'!$A$5:$A$254,0)),""))</f>
        <v/>
      </c>
      <c r="AI168" s="23">
        <f>IF($A168="","",IF(AH168="","",S168/AH168-1))</f>
        <v/>
      </c>
      <c r="AJ168" s="4">
        <f>IF($A168="","",CHAR(65+MOD(SUMPRODUCT(SUMIF('Codice fiscale'!$A$5:$A$40,MID(C168,{1,3,5,7,9,11,13,15},1),'Codice fiscale'!$B$5:$B$40))+SUMPRODUCT(SUMIF('Codice fiscale'!$A$5:$A$40,MID(C168,{2,4,6,8,10,12,14},1),'Codice fiscale'!$C$5:$C$40)),26)))</f>
        <v/>
      </c>
      <c r="AK168" s="4">
        <f>IF($A168="","",IF(ABS(I168-X168)&gt;Parametri!$C$11,"ERRORE","OK"))</f>
        <v/>
      </c>
      <c r="AL168" s="4">
        <f>IF($A168="","",IF(ABS(K168-AA168)&gt;Parametri!$C$11,"ERRORE","OK"))</f>
        <v/>
      </c>
      <c r="AM168" s="4">
        <f>IF($A168="","",IF(ABS(O168-AB168)&gt;Parametri!$C$11,"ERRORE","OK"))</f>
        <v/>
      </c>
      <c r="AN168" s="4">
        <f>IF($A168="","",IF(ABS(T168-AC168)&gt;Parametri!$C$11,"ERRORE","OK"))</f>
        <v/>
      </c>
      <c r="AO168" s="4">
        <f>IF($A168="","",IF(ABS(W168-AE168)&gt;Parametri!$C$12,"ERRORE","OK"))</f>
        <v/>
      </c>
      <c r="AP168" s="4">
        <f>IF($A168="","",IF(OR(ABS(N168-AF168)&gt;Parametri!$C$11,ABS(S168-AG168)&gt;Parametri!$C$11),"ERRORE","OK"))</f>
        <v/>
      </c>
      <c r="AQ168" s="4">
        <f>IF($A168="","",IF(AI168="","OK",IF(AND(ABS(AI168)&gt;Parametri!$C$10,G168=""),"ERRORE","OK")))</f>
        <v/>
      </c>
      <c r="AR168" s="4">
        <f>IF($A168="","",IF(AND(LEN(C168)=16,RIGHT(C168,1)=AJ168),"OK","ERRORE"))</f>
        <v/>
      </c>
      <c r="AS168" s="4">
        <f>IF($A168="","",IF(ISNA(MATCH(A168,'Mese precedente'!$A$5:$A$254,0)),"OK",IF(AND(G168="",OR(INDEX('Mese precedente'!$E$5:$E$254,MATCH(A168,'Mese precedente'!$A$5:$A$254,0))&amp;""&lt;&gt;D168&amp;"",ABS(INDEX('Mese precedente'!$F$5:$F$254,MATCH(A168,'Mese precedente'!$A$5:$A$254,0))-F168)&gt;Parametri!$C$11,ABS(INDEX('Mese precedente'!$G$5:$G$254,MATCH(A168,'Mese precedente'!$A$5:$A$254,0))-L168)&gt;Parametri!$C$11,INDEX('Mese precedente'!$H$5:$H$254,MATCH(A168,'Mese precedente'!$A$5:$A$254,0))&lt;&gt;E168)),"ERRORE","OK")))</f>
        <v/>
      </c>
      <c r="AT168" s="12">
        <f>IF($A168="","",COUNTIF(AK168:AS168,"ERRORE")+COUNTIF(AY168,"ERRORE"))</f>
        <v/>
      </c>
      <c r="AW168" s="4">
        <f>IF($A168="","",IF(E168&lt;=DATE(YEAR(Parametri!$C$5),1,1),MONTH(Parametri!$C$5),(YEAR(Parametri!$C$5)*12+MONTH(Parametri!$C$5))-(YEAR(E168)*12+MONTH(E168))+IF(DAY(EOMONTH(E168,0))-DAY(E168)+1&gt;=Parametri!$C$14,1,0)))</f>
        <v/>
      </c>
      <c r="AX168" s="4">
        <f>IF($A168="","",IF(E168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168)*12+MONTH(E168))+IF(DAY(EOMONTH(E168,0))-DAY(E168)+1&gt;=Parametri!$C$14,1,0)))</f>
        <v/>
      </c>
      <c r="AY168" s="4">
        <f>IF($A168="","",IF(AND(AU168="",AV168=""),"OK",IF(OR(AU168&lt;&gt;AW168,AV168&lt;&gt;AX168),"ERRORE","OK")))</f>
        <v/>
      </c>
    </row>
    <row r="169">
      <c r="X169" s="19">
        <f>IF($A169="","",ROUND(INDEX(CCNL!$F$5:$F$12,MATCH(D169,CCNL!$A$5:$A$12,0))*F169,2))</f>
        <v/>
      </c>
      <c r="Y169" s="4">
        <f>IF($A169="","",(YEAR(Parametri!$C$5)*12+MONTH(Parametri!$C$5))-(YEAR(E169)*12+MONTH(E169)))</f>
        <v/>
      </c>
      <c r="Z169" s="4">
        <f>IF($A169="","",MIN(Parametri!$C$13,MAX(0,INT((Y169-1)/36))))</f>
        <v/>
      </c>
      <c r="AA169" s="19">
        <f>IF($A169="","",ROUND(INDEX(CCNL!$I$5:$I$12,MATCH(D169,CCNL!$A$5:$A$12,0))*Z169*F169,2))</f>
        <v/>
      </c>
      <c r="AB169" s="19">
        <f>IF($A169="","",ROUND(ROUND(N169,0)*Parametri!$C$6,2))</f>
        <v/>
      </c>
      <c r="AC169" s="19">
        <f>IF($A169="","",ROUND((I169+K169+L169)*Parametri!$C$8/Parametri!$C$7/12,2))</f>
        <v/>
      </c>
      <c r="AD169" s="20">
        <f>IF($A169="","",IFERROR(INDEX('Mese precedente'!$D$5:$D$254,MATCH(A169,'Mese precedente'!$A$5:$A$254,0)),0))</f>
        <v/>
      </c>
      <c r="AE169" s="21">
        <f>IF($A169="","",ROUND(AD169+ROUND(Parametri!$C$9/12,4)-V169,4))</f>
        <v/>
      </c>
      <c r="AF169" s="19">
        <f>IF($A169="","",ROUND(I169+K169+L169+M169,2))</f>
        <v/>
      </c>
      <c r="AG169" s="19">
        <f>IF($A169="","",ROUND(N169-O169-Q169-R169,2))</f>
        <v/>
      </c>
      <c r="AH169" s="22">
        <f>IF($A169="","",IFERROR(INDEX('Mese precedente'!$C$5:$C$254,MATCH(A169,'Mese precedente'!$A$5:$A$254,0)),""))</f>
        <v/>
      </c>
      <c r="AI169" s="23">
        <f>IF($A169="","",IF(AH169="","",S169/AH169-1))</f>
        <v/>
      </c>
      <c r="AJ169" s="4">
        <f>IF($A169="","",CHAR(65+MOD(SUMPRODUCT(SUMIF('Codice fiscale'!$A$5:$A$40,MID(C169,{1,3,5,7,9,11,13,15},1),'Codice fiscale'!$B$5:$B$40))+SUMPRODUCT(SUMIF('Codice fiscale'!$A$5:$A$40,MID(C169,{2,4,6,8,10,12,14},1),'Codice fiscale'!$C$5:$C$40)),26)))</f>
        <v/>
      </c>
      <c r="AK169" s="4">
        <f>IF($A169="","",IF(ABS(I169-X169)&gt;Parametri!$C$11,"ERRORE","OK"))</f>
        <v/>
      </c>
      <c r="AL169" s="4">
        <f>IF($A169="","",IF(ABS(K169-AA169)&gt;Parametri!$C$11,"ERRORE","OK"))</f>
        <v/>
      </c>
      <c r="AM169" s="4">
        <f>IF($A169="","",IF(ABS(O169-AB169)&gt;Parametri!$C$11,"ERRORE","OK"))</f>
        <v/>
      </c>
      <c r="AN169" s="4">
        <f>IF($A169="","",IF(ABS(T169-AC169)&gt;Parametri!$C$11,"ERRORE","OK"))</f>
        <v/>
      </c>
      <c r="AO169" s="4">
        <f>IF($A169="","",IF(ABS(W169-AE169)&gt;Parametri!$C$12,"ERRORE","OK"))</f>
        <v/>
      </c>
      <c r="AP169" s="4">
        <f>IF($A169="","",IF(OR(ABS(N169-AF169)&gt;Parametri!$C$11,ABS(S169-AG169)&gt;Parametri!$C$11),"ERRORE","OK"))</f>
        <v/>
      </c>
      <c r="AQ169" s="4">
        <f>IF($A169="","",IF(AI169="","OK",IF(AND(ABS(AI169)&gt;Parametri!$C$10,G169=""),"ERRORE","OK")))</f>
        <v/>
      </c>
      <c r="AR169" s="4">
        <f>IF($A169="","",IF(AND(LEN(C169)=16,RIGHT(C169,1)=AJ169),"OK","ERRORE"))</f>
        <v/>
      </c>
      <c r="AS169" s="4">
        <f>IF($A169="","",IF(ISNA(MATCH(A169,'Mese precedente'!$A$5:$A$254,0)),"OK",IF(AND(G169="",OR(INDEX('Mese precedente'!$E$5:$E$254,MATCH(A169,'Mese precedente'!$A$5:$A$254,0))&amp;""&lt;&gt;D169&amp;"",ABS(INDEX('Mese precedente'!$F$5:$F$254,MATCH(A169,'Mese precedente'!$A$5:$A$254,0))-F169)&gt;Parametri!$C$11,ABS(INDEX('Mese precedente'!$G$5:$G$254,MATCH(A169,'Mese precedente'!$A$5:$A$254,0))-L169)&gt;Parametri!$C$11,INDEX('Mese precedente'!$H$5:$H$254,MATCH(A169,'Mese precedente'!$A$5:$A$254,0))&lt;&gt;E169)),"ERRORE","OK")))</f>
        <v/>
      </c>
      <c r="AT169" s="12">
        <f>IF($A169="","",COUNTIF(AK169:AS169,"ERRORE")+COUNTIF(AY169,"ERRORE"))</f>
        <v/>
      </c>
      <c r="AW169" s="4">
        <f>IF($A169="","",IF(E169&lt;=DATE(YEAR(Parametri!$C$5),1,1),MONTH(Parametri!$C$5),(YEAR(Parametri!$C$5)*12+MONTH(Parametri!$C$5))-(YEAR(E169)*12+MONTH(E169))+IF(DAY(EOMONTH(E169,0))-DAY(E169)+1&gt;=Parametri!$C$14,1,0)))</f>
        <v/>
      </c>
      <c r="AX169" s="4">
        <f>IF($A169="","",IF(E169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169)*12+MONTH(E169))+IF(DAY(EOMONTH(E169,0))-DAY(E169)+1&gt;=Parametri!$C$14,1,0)))</f>
        <v/>
      </c>
      <c r="AY169" s="4">
        <f>IF($A169="","",IF(AND(AU169="",AV169=""),"OK",IF(OR(AU169&lt;&gt;AW169,AV169&lt;&gt;AX169),"ERRORE","OK")))</f>
        <v/>
      </c>
    </row>
    <row r="170">
      <c r="X170" s="19">
        <f>IF($A170="","",ROUND(INDEX(CCNL!$F$5:$F$12,MATCH(D170,CCNL!$A$5:$A$12,0))*F170,2))</f>
        <v/>
      </c>
      <c r="Y170" s="4">
        <f>IF($A170="","",(YEAR(Parametri!$C$5)*12+MONTH(Parametri!$C$5))-(YEAR(E170)*12+MONTH(E170)))</f>
        <v/>
      </c>
      <c r="Z170" s="4">
        <f>IF($A170="","",MIN(Parametri!$C$13,MAX(0,INT((Y170-1)/36))))</f>
        <v/>
      </c>
      <c r="AA170" s="19">
        <f>IF($A170="","",ROUND(INDEX(CCNL!$I$5:$I$12,MATCH(D170,CCNL!$A$5:$A$12,0))*Z170*F170,2))</f>
        <v/>
      </c>
      <c r="AB170" s="19">
        <f>IF($A170="","",ROUND(ROUND(N170,0)*Parametri!$C$6,2))</f>
        <v/>
      </c>
      <c r="AC170" s="19">
        <f>IF($A170="","",ROUND((I170+K170+L170)*Parametri!$C$8/Parametri!$C$7/12,2))</f>
        <v/>
      </c>
      <c r="AD170" s="20">
        <f>IF($A170="","",IFERROR(INDEX('Mese precedente'!$D$5:$D$254,MATCH(A170,'Mese precedente'!$A$5:$A$254,0)),0))</f>
        <v/>
      </c>
      <c r="AE170" s="21">
        <f>IF($A170="","",ROUND(AD170+ROUND(Parametri!$C$9/12,4)-V170,4))</f>
        <v/>
      </c>
      <c r="AF170" s="19">
        <f>IF($A170="","",ROUND(I170+K170+L170+M170,2))</f>
        <v/>
      </c>
      <c r="AG170" s="19">
        <f>IF($A170="","",ROUND(N170-O170-Q170-R170,2))</f>
        <v/>
      </c>
      <c r="AH170" s="22">
        <f>IF($A170="","",IFERROR(INDEX('Mese precedente'!$C$5:$C$254,MATCH(A170,'Mese precedente'!$A$5:$A$254,0)),""))</f>
        <v/>
      </c>
      <c r="AI170" s="23">
        <f>IF($A170="","",IF(AH170="","",S170/AH170-1))</f>
        <v/>
      </c>
      <c r="AJ170" s="4">
        <f>IF($A170="","",CHAR(65+MOD(SUMPRODUCT(SUMIF('Codice fiscale'!$A$5:$A$40,MID(C170,{1,3,5,7,9,11,13,15},1),'Codice fiscale'!$B$5:$B$40))+SUMPRODUCT(SUMIF('Codice fiscale'!$A$5:$A$40,MID(C170,{2,4,6,8,10,12,14},1),'Codice fiscale'!$C$5:$C$40)),26)))</f>
        <v/>
      </c>
      <c r="AK170" s="4">
        <f>IF($A170="","",IF(ABS(I170-X170)&gt;Parametri!$C$11,"ERRORE","OK"))</f>
        <v/>
      </c>
      <c r="AL170" s="4">
        <f>IF($A170="","",IF(ABS(K170-AA170)&gt;Parametri!$C$11,"ERRORE","OK"))</f>
        <v/>
      </c>
      <c r="AM170" s="4">
        <f>IF($A170="","",IF(ABS(O170-AB170)&gt;Parametri!$C$11,"ERRORE","OK"))</f>
        <v/>
      </c>
      <c r="AN170" s="4">
        <f>IF($A170="","",IF(ABS(T170-AC170)&gt;Parametri!$C$11,"ERRORE","OK"))</f>
        <v/>
      </c>
      <c r="AO170" s="4">
        <f>IF($A170="","",IF(ABS(W170-AE170)&gt;Parametri!$C$12,"ERRORE","OK"))</f>
        <v/>
      </c>
      <c r="AP170" s="4">
        <f>IF($A170="","",IF(OR(ABS(N170-AF170)&gt;Parametri!$C$11,ABS(S170-AG170)&gt;Parametri!$C$11),"ERRORE","OK"))</f>
        <v/>
      </c>
      <c r="AQ170" s="4">
        <f>IF($A170="","",IF(AI170="","OK",IF(AND(ABS(AI170)&gt;Parametri!$C$10,G170=""),"ERRORE","OK")))</f>
        <v/>
      </c>
      <c r="AR170" s="4">
        <f>IF($A170="","",IF(AND(LEN(C170)=16,RIGHT(C170,1)=AJ170),"OK","ERRORE"))</f>
        <v/>
      </c>
      <c r="AS170" s="4">
        <f>IF($A170="","",IF(ISNA(MATCH(A170,'Mese precedente'!$A$5:$A$254,0)),"OK",IF(AND(G170="",OR(INDEX('Mese precedente'!$E$5:$E$254,MATCH(A170,'Mese precedente'!$A$5:$A$254,0))&amp;""&lt;&gt;D170&amp;"",ABS(INDEX('Mese precedente'!$F$5:$F$254,MATCH(A170,'Mese precedente'!$A$5:$A$254,0))-F170)&gt;Parametri!$C$11,ABS(INDEX('Mese precedente'!$G$5:$G$254,MATCH(A170,'Mese precedente'!$A$5:$A$254,0))-L170)&gt;Parametri!$C$11,INDEX('Mese precedente'!$H$5:$H$254,MATCH(A170,'Mese precedente'!$A$5:$A$254,0))&lt;&gt;E170)),"ERRORE","OK")))</f>
        <v/>
      </c>
      <c r="AT170" s="12">
        <f>IF($A170="","",COUNTIF(AK170:AS170,"ERRORE")+COUNTIF(AY170,"ERRORE"))</f>
        <v/>
      </c>
      <c r="AW170" s="4">
        <f>IF($A170="","",IF(E170&lt;=DATE(YEAR(Parametri!$C$5),1,1),MONTH(Parametri!$C$5),(YEAR(Parametri!$C$5)*12+MONTH(Parametri!$C$5))-(YEAR(E170)*12+MONTH(E170))+IF(DAY(EOMONTH(E170,0))-DAY(E170)+1&gt;=Parametri!$C$14,1,0)))</f>
        <v/>
      </c>
      <c r="AX170" s="4">
        <f>IF($A170="","",IF(E170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170)*12+MONTH(E170))+IF(DAY(EOMONTH(E170,0))-DAY(E170)+1&gt;=Parametri!$C$14,1,0)))</f>
        <v/>
      </c>
      <c r="AY170" s="4">
        <f>IF($A170="","",IF(AND(AU170="",AV170=""),"OK",IF(OR(AU170&lt;&gt;AW170,AV170&lt;&gt;AX170),"ERRORE","OK")))</f>
        <v/>
      </c>
    </row>
    <row r="171">
      <c r="X171" s="19">
        <f>IF($A171="","",ROUND(INDEX(CCNL!$F$5:$F$12,MATCH(D171,CCNL!$A$5:$A$12,0))*F171,2))</f>
        <v/>
      </c>
      <c r="Y171" s="4">
        <f>IF($A171="","",(YEAR(Parametri!$C$5)*12+MONTH(Parametri!$C$5))-(YEAR(E171)*12+MONTH(E171)))</f>
        <v/>
      </c>
      <c r="Z171" s="4">
        <f>IF($A171="","",MIN(Parametri!$C$13,MAX(0,INT((Y171-1)/36))))</f>
        <v/>
      </c>
      <c r="AA171" s="19">
        <f>IF($A171="","",ROUND(INDEX(CCNL!$I$5:$I$12,MATCH(D171,CCNL!$A$5:$A$12,0))*Z171*F171,2))</f>
        <v/>
      </c>
      <c r="AB171" s="19">
        <f>IF($A171="","",ROUND(ROUND(N171,0)*Parametri!$C$6,2))</f>
        <v/>
      </c>
      <c r="AC171" s="19">
        <f>IF($A171="","",ROUND((I171+K171+L171)*Parametri!$C$8/Parametri!$C$7/12,2))</f>
        <v/>
      </c>
      <c r="AD171" s="20">
        <f>IF($A171="","",IFERROR(INDEX('Mese precedente'!$D$5:$D$254,MATCH(A171,'Mese precedente'!$A$5:$A$254,0)),0))</f>
        <v/>
      </c>
      <c r="AE171" s="21">
        <f>IF($A171="","",ROUND(AD171+ROUND(Parametri!$C$9/12,4)-V171,4))</f>
        <v/>
      </c>
      <c r="AF171" s="19">
        <f>IF($A171="","",ROUND(I171+K171+L171+M171,2))</f>
        <v/>
      </c>
      <c r="AG171" s="19">
        <f>IF($A171="","",ROUND(N171-O171-Q171-R171,2))</f>
        <v/>
      </c>
      <c r="AH171" s="22">
        <f>IF($A171="","",IFERROR(INDEX('Mese precedente'!$C$5:$C$254,MATCH(A171,'Mese precedente'!$A$5:$A$254,0)),""))</f>
        <v/>
      </c>
      <c r="AI171" s="23">
        <f>IF($A171="","",IF(AH171="","",S171/AH171-1))</f>
        <v/>
      </c>
      <c r="AJ171" s="4">
        <f>IF($A171="","",CHAR(65+MOD(SUMPRODUCT(SUMIF('Codice fiscale'!$A$5:$A$40,MID(C171,{1,3,5,7,9,11,13,15},1),'Codice fiscale'!$B$5:$B$40))+SUMPRODUCT(SUMIF('Codice fiscale'!$A$5:$A$40,MID(C171,{2,4,6,8,10,12,14},1),'Codice fiscale'!$C$5:$C$40)),26)))</f>
        <v/>
      </c>
      <c r="AK171" s="4">
        <f>IF($A171="","",IF(ABS(I171-X171)&gt;Parametri!$C$11,"ERRORE","OK"))</f>
        <v/>
      </c>
      <c r="AL171" s="4">
        <f>IF($A171="","",IF(ABS(K171-AA171)&gt;Parametri!$C$11,"ERRORE","OK"))</f>
        <v/>
      </c>
      <c r="AM171" s="4">
        <f>IF($A171="","",IF(ABS(O171-AB171)&gt;Parametri!$C$11,"ERRORE","OK"))</f>
        <v/>
      </c>
      <c r="AN171" s="4">
        <f>IF($A171="","",IF(ABS(T171-AC171)&gt;Parametri!$C$11,"ERRORE","OK"))</f>
        <v/>
      </c>
      <c r="AO171" s="4">
        <f>IF($A171="","",IF(ABS(W171-AE171)&gt;Parametri!$C$12,"ERRORE","OK"))</f>
        <v/>
      </c>
      <c r="AP171" s="4">
        <f>IF($A171="","",IF(OR(ABS(N171-AF171)&gt;Parametri!$C$11,ABS(S171-AG171)&gt;Parametri!$C$11),"ERRORE","OK"))</f>
        <v/>
      </c>
      <c r="AQ171" s="4">
        <f>IF($A171="","",IF(AI171="","OK",IF(AND(ABS(AI171)&gt;Parametri!$C$10,G171=""),"ERRORE","OK")))</f>
        <v/>
      </c>
      <c r="AR171" s="4">
        <f>IF($A171="","",IF(AND(LEN(C171)=16,RIGHT(C171,1)=AJ171),"OK","ERRORE"))</f>
        <v/>
      </c>
      <c r="AS171" s="4">
        <f>IF($A171="","",IF(ISNA(MATCH(A171,'Mese precedente'!$A$5:$A$254,0)),"OK",IF(AND(G171="",OR(INDEX('Mese precedente'!$E$5:$E$254,MATCH(A171,'Mese precedente'!$A$5:$A$254,0))&amp;""&lt;&gt;D171&amp;"",ABS(INDEX('Mese precedente'!$F$5:$F$254,MATCH(A171,'Mese precedente'!$A$5:$A$254,0))-F171)&gt;Parametri!$C$11,ABS(INDEX('Mese precedente'!$G$5:$G$254,MATCH(A171,'Mese precedente'!$A$5:$A$254,0))-L171)&gt;Parametri!$C$11,INDEX('Mese precedente'!$H$5:$H$254,MATCH(A171,'Mese precedente'!$A$5:$A$254,0))&lt;&gt;E171)),"ERRORE","OK")))</f>
        <v/>
      </c>
      <c r="AT171" s="12">
        <f>IF($A171="","",COUNTIF(AK171:AS171,"ERRORE")+COUNTIF(AY171,"ERRORE"))</f>
        <v/>
      </c>
      <c r="AW171" s="4">
        <f>IF($A171="","",IF(E171&lt;=DATE(YEAR(Parametri!$C$5),1,1),MONTH(Parametri!$C$5),(YEAR(Parametri!$C$5)*12+MONTH(Parametri!$C$5))-(YEAR(E171)*12+MONTH(E171))+IF(DAY(EOMONTH(E171,0))-DAY(E171)+1&gt;=Parametri!$C$14,1,0)))</f>
        <v/>
      </c>
      <c r="AX171" s="4">
        <f>IF($A171="","",IF(E171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171)*12+MONTH(E171))+IF(DAY(EOMONTH(E171,0))-DAY(E171)+1&gt;=Parametri!$C$14,1,0)))</f>
        <v/>
      </c>
      <c r="AY171" s="4">
        <f>IF($A171="","",IF(AND(AU171="",AV171=""),"OK",IF(OR(AU171&lt;&gt;AW171,AV171&lt;&gt;AX171),"ERRORE","OK")))</f>
        <v/>
      </c>
    </row>
    <row r="172">
      <c r="X172" s="19">
        <f>IF($A172="","",ROUND(INDEX(CCNL!$F$5:$F$12,MATCH(D172,CCNL!$A$5:$A$12,0))*F172,2))</f>
        <v/>
      </c>
      <c r="Y172" s="4">
        <f>IF($A172="","",(YEAR(Parametri!$C$5)*12+MONTH(Parametri!$C$5))-(YEAR(E172)*12+MONTH(E172)))</f>
        <v/>
      </c>
      <c r="Z172" s="4">
        <f>IF($A172="","",MIN(Parametri!$C$13,MAX(0,INT((Y172-1)/36))))</f>
        <v/>
      </c>
      <c r="AA172" s="19">
        <f>IF($A172="","",ROUND(INDEX(CCNL!$I$5:$I$12,MATCH(D172,CCNL!$A$5:$A$12,0))*Z172*F172,2))</f>
        <v/>
      </c>
      <c r="AB172" s="19">
        <f>IF($A172="","",ROUND(ROUND(N172,0)*Parametri!$C$6,2))</f>
        <v/>
      </c>
      <c r="AC172" s="19">
        <f>IF($A172="","",ROUND((I172+K172+L172)*Parametri!$C$8/Parametri!$C$7/12,2))</f>
        <v/>
      </c>
      <c r="AD172" s="20">
        <f>IF($A172="","",IFERROR(INDEX('Mese precedente'!$D$5:$D$254,MATCH(A172,'Mese precedente'!$A$5:$A$254,0)),0))</f>
        <v/>
      </c>
      <c r="AE172" s="21">
        <f>IF($A172="","",ROUND(AD172+ROUND(Parametri!$C$9/12,4)-V172,4))</f>
        <v/>
      </c>
      <c r="AF172" s="19">
        <f>IF($A172="","",ROUND(I172+K172+L172+M172,2))</f>
        <v/>
      </c>
      <c r="AG172" s="19">
        <f>IF($A172="","",ROUND(N172-O172-Q172-R172,2))</f>
        <v/>
      </c>
      <c r="AH172" s="22">
        <f>IF($A172="","",IFERROR(INDEX('Mese precedente'!$C$5:$C$254,MATCH(A172,'Mese precedente'!$A$5:$A$254,0)),""))</f>
        <v/>
      </c>
      <c r="AI172" s="23">
        <f>IF($A172="","",IF(AH172="","",S172/AH172-1))</f>
        <v/>
      </c>
      <c r="AJ172" s="4">
        <f>IF($A172="","",CHAR(65+MOD(SUMPRODUCT(SUMIF('Codice fiscale'!$A$5:$A$40,MID(C172,{1,3,5,7,9,11,13,15},1),'Codice fiscale'!$B$5:$B$40))+SUMPRODUCT(SUMIF('Codice fiscale'!$A$5:$A$40,MID(C172,{2,4,6,8,10,12,14},1),'Codice fiscale'!$C$5:$C$40)),26)))</f>
        <v/>
      </c>
      <c r="AK172" s="4">
        <f>IF($A172="","",IF(ABS(I172-X172)&gt;Parametri!$C$11,"ERRORE","OK"))</f>
        <v/>
      </c>
      <c r="AL172" s="4">
        <f>IF($A172="","",IF(ABS(K172-AA172)&gt;Parametri!$C$11,"ERRORE","OK"))</f>
        <v/>
      </c>
      <c r="AM172" s="4">
        <f>IF($A172="","",IF(ABS(O172-AB172)&gt;Parametri!$C$11,"ERRORE","OK"))</f>
        <v/>
      </c>
      <c r="AN172" s="4">
        <f>IF($A172="","",IF(ABS(T172-AC172)&gt;Parametri!$C$11,"ERRORE","OK"))</f>
        <v/>
      </c>
      <c r="AO172" s="4">
        <f>IF($A172="","",IF(ABS(W172-AE172)&gt;Parametri!$C$12,"ERRORE","OK"))</f>
        <v/>
      </c>
      <c r="AP172" s="4">
        <f>IF($A172="","",IF(OR(ABS(N172-AF172)&gt;Parametri!$C$11,ABS(S172-AG172)&gt;Parametri!$C$11),"ERRORE","OK"))</f>
        <v/>
      </c>
      <c r="AQ172" s="4">
        <f>IF($A172="","",IF(AI172="","OK",IF(AND(ABS(AI172)&gt;Parametri!$C$10,G172=""),"ERRORE","OK")))</f>
        <v/>
      </c>
      <c r="AR172" s="4">
        <f>IF($A172="","",IF(AND(LEN(C172)=16,RIGHT(C172,1)=AJ172),"OK","ERRORE"))</f>
        <v/>
      </c>
      <c r="AS172" s="4">
        <f>IF($A172="","",IF(ISNA(MATCH(A172,'Mese precedente'!$A$5:$A$254,0)),"OK",IF(AND(G172="",OR(INDEX('Mese precedente'!$E$5:$E$254,MATCH(A172,'Mese precedente'!$A$5:$A$254,0))&amp;""&lt;&gt;D172&amp;"",ABS(INDEX('Mese precedente'!$F$5:$F$254,MATCH(A172,'Mese precedente'!$A$5:$A$254,0))-F172)&gt;Parametri!$C$11,ABS(INDEX('Mese precedente'!$G$5:$G$254,MATCH(A172,'Mese precedente'!$A$5:$A$254,0))-L172)&gt;Parametri!$C$11,INDEX('Mese precedente'!$H$5:$H$254,MATCH(A172,'Mese precedente'!$A$5:$A$254,0))&lt;&gt;E172)),"ERRORE","OK")))</f>
        <v/>
      </c>
      <c r="AT172" s="12">
        <f>IF($A172="","",COUNTIF(AK172:AS172,"ERRORE")+COUNTIF(AY172,"ERRORE"))</f>
        <v/>
      </c>
      <c r="AW172" s="4">
        <f>IF($A172="","",IF(E172&lt;=DATE(YEAR(Parametri!$C$5),1,1),MONTH(Parametri!$C$5),(YEAR(Parametri!$C$5)*12+MONTH(Parametri!$C$5))-(YEAR(E172)*12+MONTH(E172))+IF(DAY(EOMONTH(E172,0))-DAY(E172)+1&gt;=Parametri!$C$14,1,0)))</f>
        <v/>
      </c>
      <c r="AX172" s="4">
        <f>IF($A172="","",IF(E172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172)*12+MONTH(E172))+IF(DAY(EOMONTH(E172,0))-DAY(E172)+1&gt;=Parametri!$C$14,1,0)))</f>
        <v/>
      </c>
      <c r="AY172" s="4">
        <f>IF($A172="","",IF(AND(AU172="",AV172=""),"OK",IF(OR(AU172&lt;&gt;AW172,AV172&lt;&gt;AX172),"ERRORE","OK")))</f>
        <v/>
      </c>
    </row>
    <row r="173">
      <c r="X173" s="19">
        <f>IF($A173="","",ROUND(INDEX(CCNL!$F$5:$F$12,MATCH(D173,CCNL!$A$5:$A$12,0))*F173,2))</f>
        <v/>
      </c>
      <c r="Y173" s="4">
        <f>IF($A173="","",(YEAR(Parametri!$C$5)*12+MONTH(Parametri!$C$5))-(YEAR(E173)*12+MONTH(E173)))</f>
        <v/>
      </c>
      <c r="Z173" s="4">
        <f>IF($A173="","",MIN(Parametri!$C$13,MAX(0,INT((Y173-1)/36))))</f>
        <v/>
      </c>
      <c r="AA173" s="19">
        <f>IF($A173="","",ROUND(INDEX(CCNL!$I$5:$I$12,MATCH(D173,CCNL!$A$5:$A$12,0))*Z173*F173,2))</f>
        <v/>
      </c>
      <c r="AB173" s="19">
        <f>IF($A173="","",ROUND(ROUND(N173,0)*Parametri!$C$6,2))</f>
        <v/>
      </c>
      <c r="AC173" s="19">
        <f>IF($A173="","",ROUND((I173+K173+L173)*Parametri!$C$8/Parametri!$C$7/12,2))</f>
        <v/>
      </c>
      <c r="AD173" s="20">
        <f>IF($A173="","",IFERROR(INDEX('Mese precedente'!$D$5:$D$254,MATCH(A173,'Mese precedente'!$A$5:$A$254,0)),0))</f>
        <v/>
      </c>
      <c r="AE173" s="21">
        <f>IF($A173="","",ROUND(AD173+ROUND(Parametri!$C$9/12,4)-V173,4))</f>
        <v/>
      </c>
      <c r="AF173" s="19">
        <f>IF($A173="","",ROUND(I173+K173+L173+M173,2))</f>
        <v/>
      </c>
      <c r="AG173" s="19">
        <f>IF($A173="","",ROUND(N173-O173-Q173-R173,2))</f>
        <v/>
      </c>
      <c r="AH173" s="22">
        <f>IF($A173="","",IFERROR(INDEX('Mese precedente'!$C$5:$C$254,MATCH(A173,'Mese precedente'!$A$5:$A$254,0)),""))</f>
        <v/>
      </c>
      <c r="AI173" s="23">
        <f>IF($A173="","",IF(AH173="","",S173/AH173-1))</f>
        <v/>
      </c>
      <c r="AJ173" s="4">
        <f>IF($A173="","",CHAR(65+MOD(SUMPRODUCT(SUMIF('Codice fiscale'!$A$5:$A$40,MID(C173,{1,3,5,7,9,11,13,15},1),'Codice fiscale'!$B$5:$B$40))+SUMPRODUCT(SUMIF('Codice fiscale'!$A$5:$A$40,MID(C173,{2,4,6,8,10,12,14},1),'Codice fiscale'!$C$5:$C$40)),26)))</f>
        <v/>
      </c>
      <c r="AK173" s="4">
        <f>IF($A173="","",IF(ABS(I173-X173)&gt;Parametri!$C$11,"ERRORE","OK"))</f>
        <v/>
      </c>
      <c r="AL173" s="4">
        <f>IF($A173="","",IF(ABS(K173-AA173)&gt;Parametri!$C$11,"ERRORE","OK"))</f>
        <v/>
      </c>
      <c r="AM173" s="4">
        <f>IF($A173="","",IF(ABS(O173-AB173)&gt;Parametri!$C$11,"ERRORE","OK"))</f>
        <v/>
      </c>
      <c r="AN173" s="4">
        <f>IF($A173="","",IF(ABS(T173-AC173)&gt;Parametri!$C$11,"ERRORE","OK"))</f>
        <v/>
      </c>
      <c r="AO173" s="4">
        <f>IF($A173="","",IF(ABS(W173-AE173)&gt;Parametri!$C$12,"ERRORE","OK"))</f>
        <v/>
      </c>
      <c r="AP173" s="4">
        <f>IF($A173="","",IF(OR(ABS(N173-AF173)&gt;Parametri!$C$11,ABS(S173-AG173)&gt;Parametri!$C$11),"ERRORE","OK"))</f>
        <v/>
      </c>
      <c r="AQ173" s="4">
        <f>IF($A173="","",IF(AI173="","OK",IF(AND(ABS(AI173)&gt;Parametri!$C$10,G173=""),"ERRORE","OK")))</f>
        <v/>
      </c>
      <c r="AR173" s="4">
        <f>IF($A173="","",IF(AND(LEN(C173)=16,RIGHT(C173,1)=AJ173),"OK","ERRORE"))</f>
        <v/>
      </c>
      <c r="AS173" s="4">
        <f>IF($A173="","",IF(ISNA(MATCH(A173,'Mese precedente'!$A$5:$A$254,0)),"OK",IF(AND(G173="",OR(INDEX('Mese precedente'!$E$5:$E$254,MATCH(A173,'Mese precedente'!$A$5:$A$254,0))&amp;""&lt;&gt;D173&amp;"",ABS(INDEX('Mese precedente'!$F$5:$F$254,MATCH(A173,'Mese precedente'!$A$5:$A$254,0))-F173)&gt;Parametri!$C$11,ABS(INDEX('Mese precedente'!$G$5:$G$254,MATCH(A173,'Mese precedente'!$A$5:$A$254,0))-L173)&gt;Parametri!$C$11,INDEX('Mese precedente'!$H$5:$H$254,MATCH(A173,'Mese precedente'!$A$5:$A$254,0))&lt;&gt;E173)),"ERRORE","OK")))</f>
        <v/>
      </c>
      <c r="AT173" s="12">
        <f>IF($A173="","",COUNTIF(AK173:AS173,"ERRORE")+COUNTIF(AY173,"ERRORE"))</f>
        <v/>
      </c>
      <c r="AW173" s="4">
        <f>IF($A173="","",IF(E173&lt;=DATE(YEAR(Parametri!$C$5),1,1),MONTH(Parametri!$C$5),(YEAR(Parametri!$C$5)*12+MONTH(Parametri!$C$5))-(YEAR(E173)*12+MONTH(E173))+IF(DAY(EOMONTH(E173,0))-DAY(E173)+1&gt;=Parametri!$C$14,1,0)))</f>
        <v/>
      </c>
      <c r="AX173" s="4">
        <f>IF($A173="","",IF(E173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173)*12+MONTH(E173))+IF(DAY(EOMONTH(E173,0))-DAY(E173)+1&gt;=Parametri!$C$14,1,0)))</f>
        <v/>
      </c>
      <c r="AY173" s="4">
        <f>IF($A173="","",IF(AND(AU173="",AV173=""),"OK",IF(OR(AU173&lt;&gt;AW173,AV173&lt;&gt;AX173),"ERRORE","OK")))</f>
        <v/>
      </c>
    </row>
    <row r="174">
      <c r="X174" s="19">
        <f>IF($A174="","",ROUND(INDEX(CCNL!$F$5:$F$12,MATCH(D174,CCNL!$A$5:$A$12,0))*F174,2))</f>
        <v/>
      </c>
      <c r="Y174" s="4">
        <f>IF($A174="","",(YEAR(Parametri!$C$5)*12+MONTH(Parametri!$C$5))-(YEAR(E174)*12+MONTH(E174)))</f>
        <v/>
      </c>
      <c r="Z174" s="4">
        <f>IF($A174="","",MIN(Parametri!$C$13,MAX(0,INT((Y174-1)/36))))</f>
        <v/>
      </c>
      <c r="AA174" s="19">
        <f>IF($A174="","",ROUND(INDEX(CCNL!$I$5:$I$12,MATCH(D174,CCNL!$A$5:$A$12,0))*Z174*F174,2))</f>
        <v/>
      </c>
      <c r="AB174" s="19">
        <f>IF($A174="","",ROUND(ROUND(N174,0)*Parametri!$C$6,2))</f>
        <v/>
      </c>
      <c r="AC174" s="19">
        <f>IF($A174="","",ROUND((I174+K174+L174)*Parametri!$C$8/Parametri!$C$7/12,2))</f>
        <v/>
      </c>
      <c r="AD174" s="20">
        <f>IF($A174="","",IFERROR(INDEX('Mese precedente'!$D$5:$D$254,MATCH(A174,'Mese precedente'!$A$5:$A$254,0)),0))</f>
        <v/>
      </c>
      <c r="AE174" s="21">
        <f>IF($A174="","",ROUND(AD174+ROUND(Parametri!$C$9/12,4)-V174,4))</f>
        <v/>
      </c>
      <c r="AF174" s="19">
        <f>IF($A174="","",ROUND(I174+K174+L174+M174,2))</f>
        <v/>
      </c>
      <c r="AG174" s="19">
        <f>IF($A174="","",ROUND(N174-O174-Q174-R174,2))</f>
        <v/>
      </c>
      <c r="AH174" s="22">
        <f>IF($A174="","",IFERROR(INDEX('Mese precedente'!$C$5:$C$254,MATCH(A174,'Mese precedente'!$A$5:$A$254,0)),""))</f>
        <v/>
      </c>
      <c r="AI174" s="23">
        <f>IF($A174="","",IF(AH174="","",S174/AH174-1))</f>
        <v/>
      </c>
      <c r="AJ174" s="4">
        <f>IF($A174="","",CHAR(65+MOD(SUMPRODUCT(SUMIF('Codice fiscale'!$A$5:$A$40,MID(C174,{1,3,5,7,9,11,13,15},1),'Codice fiscale'!$B$5:$B$40))+SUMPRODUCT(SUMIF('Codice fiscale'!$A$5:$A$40,MID(C174,{2,4,6,8,10,12,14},1),'Codice fiscale'!$C$5:$C$40)),26)))</f>
        <v/>
      </c>
      <c r="AK174" s="4">
        <f>IF($A174="","",IF(ABS(I174-X174)&gt;Parametri!$C$11,"ERRORE","OK"))</f>
        <v/>
      </c>
      <c r="AL174" s="4">
        <f>IF($A174="","",IF(ABS(K174-AA174)&gt;Parametri!$C$11,"ERRORE","OK"))</f>
        <v/>
      </c>
      <c r="AM174" s="4">
        <f>IF($A174="","",IF(ABS(O174-AB174)&gt;Parametri!$C$11,"ERRORE","OK"))</f>
        <v/>
      </c>
      <c r="AN174" s="4">
        <f>IF($A174="","",IF(ABS(T174-AC174)&gt;Parametri!$C$11,"ERRORE","OK"))</f>
        <v/>
      </c>
      <c r="AO174" s="4">
        <f>IF($A174="","",IF(ABS(W174-AE174)&gt;Parametri!$C$12,"ERRORE","OK"))</f>
        <v/>
      </c>
      <c r="AP174" s="4">
        <f>IF($A174="","",IF(OR(ABS(N174-AF174)&gt;Parametri!$C$11,ABS(S174-AG174)&gt;Parametri!$C$11),"ERRORE","OK"))</f>
        <v/>
      </c>
      <c r="AQ174" s="4">
        <f>IF($A174="","",IF(AI174="","OK",IF(AND(ABS(AI174)&gt;Parametri!$C$10,G174=""),"ERRORE","OK")))</f>
        <v/>
      </c>
      <c r="AR174" s="4">
        <f>IF($A174="","",IF(AND(LEN(C174)=16,RIGHT(C174,1)=AJ174),"OK","ERRORE"))</f>
        <v/>
      </c>
      <c r="AS174" s="4">
        <f>IF($A174="","",IF(ISNA(MATCH(A174,'Mese precedente'!$A$5:$A$254,0)),"OK",IF(AND(G174="",OR(INDEX('Mese precedente'!$E$5:$E$254,MATCH(A174,'Mese precedente'!$A$5:$A$254,0))&amp;""&lt;&gt;D174&amp;"",ABS(INDEX('Mese precedente'!$F$5:$F$254,MATCH(A174,'Mese precedente'!$A$5:$A$254,0))-F174)&gt;Parametri!$C$11,ABS(INDEX('Mese precedente'!$G$5:$G$254,MATCH(A174,'Mese precedente'!$A$5:$A$254,0))-L174)&gt;Parametri!$C$11,INDEX('Mese precedente'!$H$5:$H$254,MATCH(A174,'Mese precedente'!$A$5:$A$254,0))&lt;&gt;E174)),"ERRORE","OK")))</f>
        <v/>
      </c>
      <c r="AT174" s="12">
        <f>IF($A174="","",COUNTIF(AK174:AS174,"ERRORE")+COUNTIF(AY174,"ERRORE"))</f>
        <v/>
      </c>
      <c r="AW174" s="4">
        <f>IF($A174="","",IF(E174&lt;=DATE(YEAR(Parametri!$C$5),1,1),MONTH(Parametri!$C$5),(YEAR(Parametri!$C$5)*12+MONTH(Parametri!$C$5))-(YEAR(E174)*12+MONTH(E174))+IF(DAY(EOMONTH(E174,0))-DAY(E174)+1&gt;=Parametri!$C$14,1,0)))</f>
        <v/>
      </c>
      <c r="AX174" s="4">
        <f>IF($A174="","",IF(E174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174)*12+MONTH(E174))+IF(DAY(EOMONTH(E174,0))-DAY(E174)+1&gt;=Parametri!$C$14,1,0)))</f>
        <v/>
      </c>
      <c r="AY174" s="4">
        <f>IF($A174="","",IF(AND(AU174="",AV174=""),"OK",IF(OR(AU174&lt;&gt;AW174,AV174&lt;&gt;AX174),"ERRORE","OK")))</f>
        <v/>
      </c>
    </row>
    <row r="175">
      <c r="X175" s="19">
        <f>IF($A175="","",ROUND(INDEX(CCNL!$F$5:$F$12,MATCH(D175,CCNL!$A$5:$A$12,0))*F175,2))</f>
        <v/>
      </c>
      <c r="Y175" s="4">
        <f>IF($A175="","",(YEAR(Parametri!$C$5)*12+MONTH(Parametri!$C$5))-(YEAR(E175)*12+MONTH(E175)))</f>
        <v/>
      </c>
      <c r="Z175" s="4">
        <f>IF($A175="","",MIN(Parametri!$C$13,MAX(0,INT((Y175-1)/36))))</f>
        <v/>
      </c>
      <c r="AA175" s="19">
        <f>IF($A175="","",ROUND(INDEX(CCNL!$I$5:$I$12,MATCH(D175,CCNL!$A$5:$A$12,0))*Z175*F175,2))</f>
        <v/>
      </c>
      <c r="AB175" s="19">
        <f>IF($A175="","",ROUND(ROUND(N175,0)*Parametri!$C$6,2))</f>
        <v/>
      </c>
      <c r="AC175" s="19">
        <f>IF($A175="","",ROUND((I175+K175+L175)*Parametri!$C$8/Parametri!$C$7/12,2))</f>
        <v/>
      </c>
      <c r="AD175" s="20">
        <f>IF($A175="","",IFERROR(INDEX('Mese precedente'!$D$5:$D$254,MATCH(A175,'Mese precedente'!$A$5:$A$254,0)),0))</f>
        <v/>
      </c>
      <c r="AE175" s="21">
        <f>IF($A175="","",ROUND(AD175+ROUND(Parametri!$C$9/12,4)-V175,4))</f>
        <v/>
      </c>
      <c r="AF175" s="19">
        <f>IF($A175="","",ROUND(I175+K175+L175+M175,2))</f>
        <v/>
      </c>
      <c r="AG175" s="19">
        <f>IF($A175="","",ROUND(N175-O175-Q175-R175,2))</f>
        <v/>
      </c>
      <c r="AH175" s="22">
        <f>IF($A175="","",IFERROR(INDEX('Mese precedente'!$C$5:$C$254,MATCH(A175,'Mese precedente'!$A$5:$A$254,0)),""))</f>
        <v/>
      </c>
      <c r="AI175" s="23">
        <f>IF($A175="","",IF(AH175="","",S175/AH175-1))</f>
        <v/>
      </c>
      <c r="AJ175" s="4">
        <f>IF($A175="","",CHAR(65+MOD(SUMPRODUCT(SUMIF('Codice fiscale'!$A$5:$A$40,MID(C175,{1,3,5,7,9,11,13,15},1),'Codice fiscale'!$B$5:$B$40))+SUMPRODUCT(SUMIF('Codice fiscale'!$A$5:$A$40,MID(C175,{2,4,6,8,10,12,14},1),'Codice fiscale'!$C$5:$C$40)),26)))</f>
        <v/>
      </c>
      <c r="AK175" s="4">
        <f>IF($A175="","",IF(ABS(I175-X175)&gt;Parametri!$C$11,"ERRORE","OK"))</f>
        <v/>
      </c>
      <c r="AL175" s="4">
        <f>IF($A175="","",IF(ABS(K175-AA175)&gt;Parametri!$C$11,"ERRORE","OK"))</f>
        <v/>
      </c>
      <c r="AM175" s="4">
        <f>IF($A175="","",IF(ABS(O175-AB175)&gt;Parametri!$C$11,"ERRORE","OK"))</f>
        <v/>
      </c>
      <c r="AN175" s="4">
        <f>IF($A175="","",IF(ABS(T175-AC175)&gt;Parametri!$C$11,"ERRORE","OK"))</f>
        <v/>
      </c>
      <c r="AO175" s="4">
        <f>IF($A175="","",IF(ABS(W175-AE175)&gt;Parametri!$C$12,"ERRORE","OK"))</f>
        <v/>
      </c>
      <c r="AP175" s="4">
        <f>IF($A175="","",IF(OR(ABS(N175-AF175)&gt;Parametri!$C$11,ABS(S175-AG175)&gt;Parametri!$C$11),"ERRORE","OK"))</f>
        <v/>
      </c>
      <c r="AQ175" s="4">
        <f>IF($A175="","",IF(AI175="","OK",IF(AND(ABS(AI175)&gt;Parametri!$C$10,G175=""),"ERRORE","OK")))</f>
        <v/>
      </c>
      <c r="AR175" s="4">
        <f>IF($A175="","",IF(AND(LEN(C175)=16,RIGHT(C175,1)=AJ175),"OK","ERRORE"))</f>
        <v/>
      </c>
      <c r="AS175" s="4">
        <f>IF($A175="","",IF(ISNA(MATCH(A175,'Mese precedente'!$A$5:$A$254,0)),"OK",IF(AND(G175="",OR(INDEX('Mese precedente'!$E$5:$E$254,MATCH(A175,'Mese precedente'!$A$5:$A$254,0))&amp;""&lt;&gt;D175&amp;"",ABS(INDEX('Mese precedente'!$F$5:$F$254,MATCH(A175,'Mese precedente'!$A$5:$A$254,0))-F175)&gt;Parametri!$C$11,ABS(INDEX('Mese precedente'!$G$5:$G$254,MATCH(A175,'Mese precedente'!$A$5:$A$254,0))-L175)&gt;Parametri!$C$11,INDEX('Mese precedente'!$H$5:$H$254,MATCH(A175,'Mese precedente'!$A$5:$A$254,0))&lt;&gt;E175)),"ERRORE","OK")))</f>
        <v/>
      </c>
      <c r="AT175" s="12">
        <f>IF($A175="","",COUNTIF(AK175:AS175,"ERRORE")+COUNTIF(AY175,"ERRORE"))</f>
        <v/>
      </c>
      <c r="AW175" s="4">
        <f>IF($A175="","",IF(E175&lt;=DATE(YEAR(Parametri!$C$5),1,1),MONTH(Parametri!$C$5),(YEAR(Parametri!$C$5)*12+MONTH(Parametri!$C$5))-(YEAR(E175)*12+MONTH(E175))+IF(DAY(EOMONTH(E175,0))-DAY(E175)+1&gt;=Parametri!$C$14,1,0)))</f>
        <v/>
      </c>
      <c r="AX175" s="4">
        <f>IF($A175="","",IF(E175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175)*12+MONTH(E175))+IF(DAY(EOMONTH(E175,0))-DAY(E175)+1&gt;=Parametri!$C$14,1,0)))</f>
        <v/>
      </c>
      <c r="AY175" s="4">
        <f>IF($A175="","",IF(AND(AU175="",AV175=""),"OK",IF(OR(AU175&lt;&gt;AW175,AV175&lt;&gt;AX175),"ERRORE","OK")))</f>
        <v/>
      </c>
    </row>
    <row r="176">
      <c r="X176" s="19">
        <f>IF($A176="","",ROUND(INDEX(CCNL!$F$5:$F$12,MATCH(D176,CCNL!$A$5:$A$12,0))*F176,2))</f>
        <v/>
      </c>
      <c r="Y176" s="4">
        <f>IF($A176="","",(YEAR(Parametri!$C$5)*12+MONTH(Parametri!$C$5))-(YEAR(E176)*12+MONTH(E176)))</f>
        <v/>
      </c>
      <c r="Z176" s="4">
        <f>IF($A176="","",MIN(Parametri!$C$13,MAX(0,INT((Y176-1)/36))))</f>
        <v/>
      </c>
      <c r="AA176" s="19">
        <f>IF($A176="","",ROUND(INDEX(CCNL!$I$5:$I$12,MATCH(D176,CCNL!$A$5:$A$12,0))*Z176*F176,2))</f>
        <v/>
      </c>
      <c r="AB176" s="19">
        <f>IF($A176="","",ROUND(ROUND(N176,0)*Parametri!$C$6,2))</f>
        <v/>
      </c>
      <c r="AC176" s="19">
        <f>IF($A176="","",ROUND((I176+K176+L176)*Parametri!$C$8/Parametri!$C$7/12,2))</f>
        <v/>
      </c>
      <c r="AD176" s="20">
        <f>IF($A176="","",IFERROR(INDEX('Mese precedente'!$D$5:$D$254,MATCH(A176,'Mese precedente'!$A$5:$A$254,0)),0))</f>
        <v/>
      </c>
      <c r="AE176" s="21">
        <f>IF($A176="","",ROUND(AD176+ROUND(Parametri!$C$9/12,4)-V176,4))</f>
        <v/>
      </c>
      <c r="AF176" s="19">
        <f>IF($A176="","",ROUND(I176+K176+L176+M176,2))</f>
        <v/>
      </c>
      <c r="AG176" s="19">
        <f>IF($A176="","",ROUND(N176-O176-Q176-R176,2))</f>
        <v/>
      </c>
      <c r="AH176" s="22">
        <f>IF($A176="","",IFERROR(INDEX('Mese precedente'!$C$5:$C$254,MATCH(A176,'Mese precedente'!$A$5:$A$254,0)),""))</f>
        <v/>
      </c>
      <c r="AI176" s="23">
        <f>IF($A176="","",IF(AH176="","",S176/AH176-1))</f>
        <v/>
      </c>
      <c r="AJ176" s="4">
        <f>IF($A176="","",CHAR(65+MOD(SUMPRODUCT(SUMIF('Codice fiscale'!$A$5:$A$40,MID(C176,{1,3,5,7,9,11,13,15},1),'Codice fiscale'!$B$5:$B$40))+SUMPRODUCT(SUMIF('Codice fiscale'!$A$5:$A$40,MID(C176,{2,4,6,8,10,12,14},1),'Codice fiscale'!$C$5:$C$40)),26)))</f>
        <v/>
      </c>
      <c r="AK176" s="4">
        <f>IF($A176="","",IF(ABS(I176-X176)&gt;Parametri!$C$11,"ERRORE","OK"))</f>
        <v/>
      </c>
      <c r="AL176" s="4">
        <f>IF($A176="","",IF(ABS(K176-AA176)&gt;Parametri!$C$11,"ERRORE","OK"))</f>
        <v/>
      </c>
      <c r="AM176" s="4">
        <f>IF($A176="","",IF(ABS(O176-AB176)&gt;Parametri!$C$11,"ERRORE","OK"))</f>
        <v/>
      </c>
      <c r="AN176" s="4">
        <f>IF($A176="","",IF(ABS(T176-AC176)&gt;Parametri!$C$11,"ERRORE","OK"))</f>
        <v/>
      </c>
      <c r="AO176" s="4">
        <f>IF($A176="","",IF(ABS(W176-AE176)&gt;Parametri!$C$12,"ERRORE","OK"))</f>
        <v/>
      </c>
      <c r="AP176" s="4">
        <f>IF($A176="","",IF(OR(ABS(N176-AF176)&gt;Parametri!$C$11,ABS(S176-AG176)&gt;Parametri!$C$11),"ERRORE","OK"))</f>
        <v/>
      </c>
      <c r="AQ176" s="4">
        <f>IF($A176="","",IF(AI176="","OK",IF(AND(ABS(AI176)&gt;Parametri!$C$10,G176=""),"ERRORE","OK")))</f>
        <v/>
      </c>
      <c r="AR176" s="4">
        <f>IF($A176="","",IF(AND(LEN(C176)=16,RIGHT(C176,1)=AJ176),"OK","ERRORE"))</f>
        <v/>
      </c>
      <c r="AS176" s="4">
        <f>IF($A176="","",IF(ISNA(MATCH(A176,'Mese precedente'!$A$5:$A$254,0)),"OK",IF(AND(G176="",OR(INDEX('Mese precedente'!$E$5:$E$254,MATCH(A176,'Mese precedente'!$A$5:$A$254,0))&amp;""&lt;&gt;D176&amp;"",ABS(INDEX('Mese precedente'!$F$5:$F$254,MATCH(A176,'Mese precedente'!$A$5:$A$254,0))-F176)&gt;Parametri!$C$11,ABS(INDEX('Mese precedente'!$G$5:$G$254,MATCH(A176,'Mese precedente'!$A$5:$A$254,0))-L176)&gt;Parametri!$C$11,INDEX('Mese precedente'!$H$5:$H$254,MATCH(A176,'Mese precedente'!$A$5:$A$254,0))&lt;&gt;E176)),"ERRORE","OK")))</f>
        <v/>
      </c>
      <c r="AT176" s="12">
        <f>IF($A176="","",COUNTIF(AK176:AS176,"ERRORE")+COUNTIF(AY176,"ERRORE"))</f>
        <v/>
      </c>
      <c r="AW176" s="4">
        <f>IF($A176="","",IF(E176&lt;=DATE(YEAR(Parametri!$C$5),1,1),MONTH(Parametri!$C$5),(YEAR(Parametri!$C$5)*12+MONTH(Parametri!$C$5))-(YEAR(E176)*12+MONTH(E176))+IF(DAY(EOMONTH(E176,0))-DAY(E176)+1&gt;=Parametri!$C$14,1,0)))</f>
        <v/>
      </c>
      <c r="AX176" s="4">
        <f>IF($A176="","",IF(E176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176)*12+MONTH(E176))+IF(DAY(EOMONTH(E176,0))-DAY(E176)+1&gt;=Parametri!$C$14,1,0)))</f>
        <v/>
      </c>
      <c r="AY176" s="4">
        <f>IF($A176="","",IF(AND(AU176="",AV176=""),"OK",IF(OR(AU176&lt;&gt;AW176,AV176&lt;&gt;AX176),"ERRORE","OK")))</f>
        <v/>
      </c>
    </row>
    <row r="177">
      <c r="X177" s="19">
        <f>IF($A177="","",ROUND(INDEX(CCNL!$F$5:$F$12,MATCH(D177,CCNL!$A$5:$A$12,0))*F177,2))</f>
        <v/>
      </c>
      <c r="Y177" s="4">
        <f>IF($A177="","",(YEAR(Parametri!$C$5)*12+MONTH(Parametri!$C$5))-(YEAR(E177)*12+MONTH(E177)))</f>
        <v/>
      </c>
      <c r="Z177" s="4">
        <f>IF($A177="","",MIN(Parametri!$C$13,MAX(0,INT((Y177-1)/36))))</f>
        <v/>
      </c>
      <c r="AA177" s="19">
        <f>IF($A177="","",ROUND(INDEX(CCNL!$I$5:$I$12,MATCH(D177,CCNL!$A$5:$A$12,0))*Z177*F177,2))</f>
        <v/>
      </c>
      <c r="AB177" s="19">
        <f>IF($A177="","",ROUND(ROUND(N177,0)*Parametri!$C$6,2))</f>
        <v/>
      </c>
      <c r="AC177" s="19">
        <f>IF($A177="","",ROUND((I177+K177+L177)*Parametri!$C$8/Parametri!$C$7/12,2))</f>
        <v/>
      </c>
      <c r="AD177" s="20">
        <f>IF($A177="","",IFERROR(INDEX('Mese precedente'!$D$5:$D$254,MATCH(A177,'Mese precedente'!$A$5:$A$254,0)),0))</f>
        <v/>
      </c>
      <c r="AE177" s="21">
        <f>IF($A177="","",ROUND(AD177+ROUND(Parametri!$C$9/12,4)-V177,4))</f>
        <v/>
      </c>
      <c r="AF177" s="19">
        <f>IF($A177="","",ROUND(I177+K177+L177+M177,2))</f>
        <v/>
      </c>
      <c r="AG177" s="19">
        <f>IF($A177="","",ROUND(N177-O177-Q177-R177,2))</f>
        <v/>
      </c>
      <c r="AH177" s="22">
        <f>IF($A177="","",IFERROR(INDEX('Mese precedente'!$C$5:$C$254,MATCH(A177,'Mese precedente'!$A$5:$A$254,0)),""))</f>
        <v/>
      </c>
      <c r="AI177" s="23">
        <f>IF($A177="","",IF(AH177="","",S177/AH177-1))</f>
        <v/>
      </c>
      <c r="AJ177" s="4">
        <f>IF($A177="","",CHAR(65+MOD(SUMPRODUCT(SUMIF('Codice fiscale'!$A$5:$A$40,MID(C177,{1,3,5,7,9,11,13,15},1),'Codice fiscale'!$B$5:$B$40))+SUMPRODUCT(SUMIF('Codice fiscale'!$A$5:$A$40,MID(C177,{2,4,6,8,10,12,14},1),'Codice fiscale'!$C$5:$C$40)),26)))</f>
        <v/>
      </c>
      <c r="AK177" s="4">
        <f>IF($A177="","",IF(ABS(I177-X177)&gt;Parametri!$C$11,"ERRORE","OK"))</f>
        <v/>
      </c>
      <c r="AL177" s="4">
        <f>IF($A177="","",IF(ABS(K177-AA177)&gt;Parametri!$C$11,"ERRORE","OK"))</f>
        <v/>
      </c>
      <c r="AM177" s="4">
        <f>IF($A177="","",IF(ABS(O177-AB177)&gt;Parametri!$C$11,"ERRORE","OK"))</f>
        <v/>
      </c>
      <c r="AN177" s="4">
        <f>IF($A177="","",IF(ABS(T177-AC177)&gt;Parametri!$C$11,"ERRORE","OK"))</f>
        <v/>
      </c>
      <c r="AO177" s="4">
        <f>IF($A177="","",IF(ABS(W177-AE177)&gt;Parametri!$C$12,"ERRORE","OK"))</f>
        <v/>
      </c>
      <c r="AP177" s="4">
        <f>IF($A177="","",IF(OR(ABS(N177-AF177)&gt;Parametri!$C$11,ABS(S177-AG177)&gt;Parametri!$C$11),"ERRORE","OK"))</f>
        <v/>
      </c>
      <c r="AQ177" s="4">
        <f>IF($A177="","",IF(AI177="","OK",IF(AND(ABS(AI177)&gt;Parametri!$C$10,G177=""),"ERRORE","OK")))</f>
        <v/>
      </c>
      <c r="AR177" s="4">
        <f>IF($A177="","",IF(AND(LEN(C177)=16,RIGHT(C177,1)=AJ177),"OK","ERRORE"))</f>
        <v/>
      </c>
      <c r="AS177" s="4">
        <f>IF($A177="","",IF(ISNA(MATCH(A177,'Mese precedente'!$A$5:$A$254,0)),"OK",IF(AND(G177="",OR(INDEX('Mese precedente'!$E$5:$E$254,MATCH(A177,'Mese precedente'!$A$5:$A$254,0))&amp;""&lt;&gt;D177&amp;"",ABS(INDEX('Mese precedente'!$F$5:$F$254,MATCH(A177,'Mese precedente'!$A$5:$A$254,0))-F177)&gt;Parametri!$C$11,ABS(INDEX('Mese precedente'!$G$5:$G$254,MATCH(A177,'Mese precedente'!$A$5:$A$254,0))-L177)&gt;Parametri!$C$11,INDEX('Mese precedente'!$H$5:$H$254,MATCH(A177,'Mese precedente'!$A$5:$A$254,0))&lt;&gt;E177)),"ERRORE","OK")))</f>
        <v/>
      </c>
      <c r="AT177" s="12">
        <f>IF($A177="","",COUNTIF(AK177:AS177,"ERRORE")+COUNTIF(AY177,"ERRORE"))</f>
        <v/>
      </c>
      <c r="AW177" s="4">
        <f>IF($A177="","",IF(E177&lt;=DATE(YEAR(Parametri!$C$5),1,1),MONTH(Parametri!$C$5),(YEAR(Parametri!$C$5)*12+MONTH(Parametri!$C$5))-(YEAR(E177)*12+MONTH(E177))+IF(DAY(EOMONTH(E177,0))-DAY(E177)+1&gt;=Parametri!$C$14,1,0)))</f>
        <v/>
      </c>
      <c r="AX177" s="4">
        <f>IF($A177="","",IF(E177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177)*12+MONTH(E177))+IF(DAY(EOMONTH(E177,0))-DAY(E177)+1&gt;=Parametri!$C$14,1,0)))</f>
        <v/>
      </c>
      <c r="AY177" s="4">
        <f>IF($A177="","",IF(AND(AU177="",AV177=""),"OK",IF(OR(AU177&lt;&gt;AW177,AV177&lt;&gt;AX177),"ERRORE","OK")))</f>
        <v/>
      </c>
    </row>
    <row r="178">
      <c r="X178" s="19">
        <f>IF($A178="","",ROUND(INDEX(CCNL!$F$5:$F$12,MATCH(D178,CCNL!$A$5:$A$12,0))*F178,2))</f>
        <v/>
      </c>
      <c r="Y178" s="4">
        <f>IF($A178="","",(YEAR(Parametri!$C$5)*12+MONTH(Parametri!$C$5))-(YEAR(E178)*12+MONTH(E178)))</f>
        <v/>
      </c>
      <c r="Z178" s="4">
        <f>IF($A178="","",MIN(Parametri!$C$13,MAX(0,INT((Y178-1)/36))))</f>
        <v/>
      </c>
      <c r="AA178" s="19">
        <f>IF($A178="","",ROUND(INDEX(CCNL!$I$5:$I$12,MATCH(D178,CCNL!$A$5:$A$12,0))*Z178*F178,2))</f>
        <v/>
      </c>
      <c r="AB178" s="19">
        <f>IF($A178="","",ROUND(ROUND(N178,0)*Parametri!$C$6,2))</f>
        <v/>
      </c>
      <c r="AC178" s="19">
        <f>IF($A178="","",ROUND((I178+K178+L178)*Parametri!$C$8/Parametri!$C$7/12,2))</f>
        <v/>
      </c>
      <c r="AD178" s="20">
        <f>IF($A178="","",IFERROR(INDEX('Mese precedente'!$D$5:$D$254,MATCH(A178,'Mese precedente'!$A$5:$A$254,0)),0))</f>
        <v/>
      </c>
      <c r="AE178" s="21">
        <f>IF($A178="","",ROUND(AD178+ROUND(Parametri!$C$9/12,4)-V178,4))</f>
        <v/>
      </c>
      <c r="AF178" s="19">
        <f>IF($A178="","",ROUND(I178+K178+L178+M178,2))</f>
        <v/>
      </c>
      <c r="AG178" s="19">
        <f>IF($A178="","",ROUND(N178-O178-Q178-R178,2))</f>
        <v/>
      </c>
      <c r="AH178" s="22">
        <f>IF($A178="","",IFERROR(INDEX('Mese precedente'!$C$5:$C$254,MATCH(A178,'Mese precedente'!$A$5:$A$254,0)),""))</f>
        <v/>
      </c>
      <c r="AI178" s="23">
        <f>IF($A178="","",IF(AH178="","",S178/AH178-1))</f>
        <v/>
      </c>
      <c r="AJ178" s="4">
        <f>IF($A178="","",CHAR(65+MOD(SUMPRODUCT(SUMIF('Codice fiscale'!$A$5:$A$40,MID(C178,{1,3,5,7,9,11,13,15},1),'Codice fiscale'!$B$5:$B$40))+SUMPRODUCT(SUMIF('Codice fiscale'!$A$5:$A$40,MID(C178,{2,4,6,8,10,12,14},1),'Codice fiscale'!$C$5:$C$40)),26)))</f>
        <v/>
      </c>
      <c r="AK178" s="4">
        <f>IF($A178="","",IF(ABS(I178-X178)&gt;Parametri!$C$11,"ERRORE","OK"))</f>
        <v/>
      </c>
      <c r="AL178" s="4">
        <f>IF($A178="","",IF(ABS(K178-AA178)&gt;Parametri!$C$11,"ERRORE","OK"))</f>
        <v/>
      </c>
      <c r="AM178" s="4">
        <f>IF($A178="","",IF(ABS(O178-AB178)&gt;Parametri!$C$11,"ERRORE","OK"))</f>
        <v/>
      </c>
      <c r="AN178" s="4">
        <f>IF($A178="","",IF(ABS(T178-AC178)&gt;Parametri!$C$11,"ERRORE","OK"))</f>
        <v/>
      </c>
      <c r="AO178" s="4">
        <f>IF($A178="","",IF(ABS(W178-AE178)&gt;Parametri!$C$12,"ERRORE","OK"))</f>
        <v/>
      </c>
      <c r="AP178" s="4">
        <f>IF($A178="","",IF(OR(ABS(N178-AF178)&gt;Parametri!$C$11,ABS(S178-AG178)&gt;Parametri!$C$11),"ERRORE","OK"))</f>
        <v/>
      </c>
      <c r="AQ178" s="4">
        <f>IF($A178="","",IF(AI178="","OK",IF(AND(ABS(AI178)&gt;Parametri!$C$10,G178=""),"ERRORE","OK")))</f>
        <v/>
      </c>
      <c r="AR178" s="4">
        <f>IF($A178="","",IF(AND(LEN(C178)=16,RIGHT(C178,1)=AJ178),"OK","ERRORE"))</f>
        <v/>
      </c>
      <c r="AS178" s="4">
        <f>IF($A178="","",IF(ISNA(MATCH(A178,'Mese precedente'!$A$5:$A$254,0)),"OK",IF(AND(G178="",OR(INDEX('Mese precedente'!$E$5:$E$254,MATCH(A178,'Mese precedente'!$A$5:$A$254,0))&amp;""&lt;&gt;D178&amp;"",ABS(INDEX('Mese precedente'!$F$5:$F$254,MATCH(A178,'Mese precedente'!$A$5:$A$254,0))-F178)&gt;Parametri!$C$11,ABS(INDEX('Mese precedente'!$G$5:$G$254,MATCH(A178,'Mese precedente'!$A$5:$A$254,0))-L178)&gt;Parametri!$C$11,INDEX('Mese precedente'!$H$5:$H$254,MATCH(A178,'Mese precedente'!$A$5:$A$254,0))&lt;&gt;E178)),"ERRORE","OK")))</f>
        <v/>
      </c>
      <c r="AT178" s="12">
        <f>IF($A178="","",COUNTIF(AK178:AS178,"ERRORE")+COUNTIF(AY178,"ERRORE"))</f>
        <v/>
      </c>
      <c r="AW178" s="4">
        <f>IF($A178="","",IF(E178&lt;=DATE(YEAR(Parametri!$C$5),1,1),MONTH(Parametri!$C$5),(YEAR(Parametri!$C$5)*12+MONTH(Parametri!$C$5))-(YEAR(E178)*12+MONTH(E178))+IF(DAY(EOMONTH(E178,0))-DAY(E178)+1&gt;=Parametri!$C$14,1,0)))</f>
        <v/>
      </c>
      <c r="AX178" s="4">
        <f>IF($A178="","",IF(E178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178)*12+MONTH(E178))+IF(DAY(EOMONTH(E178,0))-DAY(E178)+1&gt;=Parametri!$C$14,1,0)))</f>
        <v/>
      </c>
      <c r="AY178" s="4">
        <f>IF($A178="","",IF(AND(AU178="",AV178=""),"OK",IF(OR(AU178&lt;&gt;AW178,AV178&lt;&gt;AX178),"ERRORE","OK")))</f>
        <v/>
      </c>
    </row>
    <row r="179">
      <c r="X179" s="19">
        <f>IF($A179="","",ROUND(INDEX(CCNL!$F$5:$F$12,MATCH(D179,CCNL!$A$5:$A$12,0))*F179,2))</f>
        <v/>
      </c>
      <c r="Y179" s="4">
        <f>IF($A179="","",(YEAR(Parametri!$C$5)*12+MONTH(Parametri!$C$5))-(YEAR(E179)*12+MONTH(E179)))</f>
        <v/>
      </c>
      <c r="Z179" s="4">
        <f>IF($A179="","",MIN(Parametri!$C$13,MAX(0,INT((Y179-1)/36))))</f>
        <v/>
      </c>
      <c r="AA179" s="19">
        <f>IF($A179="","",ROUND(INDEX(CCNL!$I$5:$I$12,MATCH(D179,CCNL!$A$5:$A$12,0))*Z179*F179,2))</f>
        <v/>
      </c>
      <c r="AB179" s="19">
        <f>IF($A179="","",ROUND(ROUND(N179,0)*Parametri!$C$6,2))</f>
        <v/>
      </c>
      <c r="AC179" s="19">
        <f>IF($A179="","",ROUND((I179+K179+L179)*Parametri!$C$8/Parametri!$C$7/12,2))</f>
        <v/>
      </c>
      <c r="AD179" s="20">
        <f>IF($A179="","",IFERROR(INDEX('Mese precedente'!$D$5:$D$254,MATCH(A179,'Mese precedente'!$A$5:$A$254,0)),0))</f>
        <v/>
      </c>
      <c r="AE179" s="21">
        <f>IF($A179="","",ROUND(AD179+ROUND(Parametri!$C$9/12,4)-V179,4))</f>
        <v/>
      </c>
      <c r="AF179" s="19">
        <f>IF($A179="","",ROUND(I179+K179+L179+M179,2))</f>
        <v/>
      </c>
      <c r="AG179" s="19">
        <f>IF($A179="","",ROUND(N179-O179-Q179-R179,2))</f>
        <v/>
      </c>
      <c r="AH179" s="22">
        <f>IF($A179="","",IFERROR(INDEX('Mese precedente'!$C$5:$C$254,MATCH(A179,'Mese precedente'!$A$5:$A$254,0)),""))</f>
        <v/>
      </c>
      <c r="AI179" s="23">
        <f>IF($A179="","",IF(AH179="","",S179/AH179-1))</f>
        <v/>
      </c>
      <c r="AJ179" s="4">
        <f>IF($A179="","",CHAR(65+MOD(SUMPRODUCT(SUMIF('Codice fiscale'!$A$5:$A$40,MID(C179,{1,3,5,7,9,11,13,15},1),'Codice fiscale'!$B$5:$B$40))+SUMPRODUCT(SUMIF('Codice fiscale'!$A$5:$A$40,MID(C179,{2,4,6,8,10,12,14},1),'Codice fiscale'!$C$5:$C$40)),26)))</f>
        <v/>
      </c>
      <c r="AK179" s="4">
        <f>IF($A179="","",IF(ABS(I179-X179)&gt;Parametri!$C$11,"ERRORE","OK"))</f>
        <v/>
      </c>
      <c r="AL179" s="4">
        <f>IF($A179="","",IF(ABS(K179-AA179)&gt;Parametri!$C$11,"ERRORE","OK"))</f>
        <v/>
      </c>
      <c r="AM179" s="4">
        <f>IF($A179="","",IF(ABS(O179-AB179)&gt;Parametri!$C$11,"ERRORE","OK"))</f>
        <v/>
      </c>
      <c r="AN179" s="4">
        <f>IF($A179="","",IF(ABS(T179-AC179)&gt;Parametri!$C$11,"ERRORE","OK"))</f>
        <v/>
      </c>
      <c r="AO179" s="4">
        <f>IF($A179="","",IF(ABS(W179-AE179)&gt;Parametri!$C$12,"ERRORE","OK"))</f>
        <v/>
      </c>
      <c r="AP179" s="4">
        <f>IF($A179="","",IF(OR(ABS(N179-AF179)&gt;Parametri!$C$11,ABS(S179-AG179)&gt;Parametri!$C$11),"ERRORE","OK"))</f>
        <v/>
      </c>
      <c r="AQ179" s="4">
        <f>IF($A179="","",IF(AI179="","OK",IF(AND(ABS(AI179)&gt;Parametri!$C$10,G179=""),"ERRORE","OK")))</f>
        <v/>
      </c>
      <c r="AR179" s="4">
        <f>IF($A179="","",IF(AND(LEN(C179)=16,RIGHT(C179,1)=AJ179),"OK","ERRORE"))</f>
        <v/>
      </c>
      <c r="AS179" s="4">
        <f>IF($A179="","",IF(ISNA(MATCH(A179,'Mese precedente'!$A$5:$A$254,0)),"OK",IF(AND(G179="",OR(INDEX('Mese precedente'!$E$5:$E$254,MATCH(A179,'Mese precedente'!$A$5:$A$254,0))&amp;""&lt;&gt;D179&amp;"",ABS(INDEX('Mese precedente'!$F$5:$F$254,MATCH(A179,'Mese precedente'!$A$5:$A$254,0))-F179)&gt;Parametri!$C$11,ABS(INDEX('Mese precedente'!$G$5:$G$254,MATCH(A179,'Mese precedente'!$A$5:$A$254,0))-L179)&gt;Parametri!$C$11,INDEX('Mese precedente'!$H$5:$H$254,MATCH(A179,'Mese precedente'!$A$5:$A$254,0))&lt;&gt;E179)),"ERRORE","OK")))</f>
        <v/>
      </c>
      <c r="AT179" s="12">
        <f>IF($A179="","",COUNTIF(AK179:AS179,"ERRORE")+COUNTIF(AY179,"ERRORE"))</f>
        <v/>
      </c>
      <c r="AW179" s="4">
        <f>IF($A179="","",IF(E179&lt;=DATE(YEAR(Parametri!$C$5),1,1),MONTH(Parametri!$C$5),(YEAR(Parametri!$C$5)*12+MONTH(Parametri!$C$5))-(YEAR(E179)*12+MONTH(E179))+IF(DAY(EOMONTH(E179,0))-DAY(E179)+1&gt;=Parametri!$C$14,1,0)))</f>
        <v/>
      </c>
      <c r="AX179" s="4">
        <f>IF($A179="","",IF(E179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179)*12+MONTH(E179))+IF(DAY(EOMONTH(E179,0))-DAY(E179)+1&gt;=Parametri!$C$14,1,0)))</f>
        <v/>
      </c>
      <c r="AY179" s="4">
        <f>IF($A179="","",IF(AND(AU179="",AV179=""),"OK",IF(OR(AU179&lt;&gt;AW179,AV179&lt;&gt;AX179),"ERRORE","OK")))</f>
        <v/>
      </c>
    </row>
    <row r="180">
      <c r="X180" s="19">
        <f>IF($A180="","",ROUND(INDEX(CCNL!$F$5:$F$12,MATCH(D180,CCNL!$A$5:$A$12,0))*F180,2))</f>
        <v/>
      </c>
      <c r="Y180" s="4">
        <f>IF($A180="","",(YEAR(Parametri!$C$5)*12+MONTH(Parametri!$C$5))-(YEAR(E180)*12+MONTH(E180)))</f>
        <v/>
      </c>
      <c r="Z180" s="4">
        <f>IF($A180="","",MIN(Parametri!$C$13,MAX(0,INT((Y180-1)/36))))</f>
        <v/>
      </c>
      <c r="AA180" s="19">
        <f>IF($A180="","",ROUND(INDEX(CCNL!$I$5:$I$12,MATCH(D180,CCNL!$A$5:$A$12,0))*Z180*F180,2))</f>
        <v/>
      </c>
      <c r="AB180" s="19">
        <f>IF($A180="","",ROUND(ROUND(N180,0)*Parametri!$C$6,2))</f>
        <v/>
      </c>
      <c r="AC180" s="19">
        <f>IF($A180="","",ROUND((I180+K180+L180)*Parametri!$C$8/Parametri!$C$7/12,2))</f>
        <v/>
      </c>
      <c r="AD180" s="20">
        <f>IF($A180="","",IFERROR(INDEX('Mese precedente'!$D$5:$D$254,MATCH(A180,'Mese precedente'!$A$5:$A$254,0)),0))</f>
        <v/>
      </c>
      <c r="AE180" s="21">
        <f>IF($A180="","",ROUND(AD180+ROUND(Parametri!$C$9/12,4)-V180,4))</f>
        <v/>
      </c>
      <c r="AF180" s="19">
        <f>IF($A180="","",ROUND(I180+K180+L180+M180,2))</f>
        <v/>
      </c>
      <c r="AG180" s="19">
        <f>IF($A180="","",ROUND(N180-O180-Q180-R180,2))</f>
        <v/>
      </c>
      <c r="AH180" s="22">
        <f>IF($A180="","",IFERROR(INDEX('Mese precedente'!$C$5:$C$254,MATCH(A180,'Mese precedente'!$A$5:$A$254,0)),""))</f>
        <v/>
      </c>
      <c r="AI180" s="23">
        <f>IF($A180="","",IF(AH180="","",S180/AH180-1))</f>
        <v/>
      </c>
      <c r="AJ180" s="4">
        <f>IF($A180="","",CHAR(65+MOD(SUMPRODUCT(SUMIF('Codice fiscale'!$A$5:$A$40,MID(C180,{1,3,5,7,9,11,13,15},1),'Codice fiscale'!$B$5:$B$40))+SUMPRODUCT(SUMIF('Codice fiscale'!$A$5:$A$40,MID(C180,{2,4,6,8,10,12,14},1),'Codice fiscale'!$C$5:$C$40)),26)))</f>
        <v/>
      </c>
      <c r="AK180" s="4">
        <f>IF($A180="","",IF(ABS(I180-X180)&gt;Parametri!$C$11,"ERRORE","OK"))</f>
        <v/>
      </c>
      <c r="AL180" s="4">
        <f>IF($A180="","",IF(ABS(K180-AA180)&gt;Parametri!$C$11,"ERRORE","OK"))</f>
        <v/>
      </c>
      <c r="AM180" s="4">
        <f>IF($A180="","",IF(ABS(O180-AB180)&gt;Parametri!$C$11,"ERRORE","OK"))</f>
        <v/>
      </c>
      <c r="AN180" s="4">
        <f>IF($A180="","",IF(ABS(T180-AC180)&gt;Parametri!$C$11,"ERRORE","OK"))</f>
        <v/>
      </c>
      <c r="AO180" s="4">
        <f>IF($A180="","",IF(ABS(W180-AE180)&gt;Parametri!$C$12,"ERRORE","OK"))</f>
        <v/>
      </c>
      <c r="AP180" s="4">
        <f>IF($A180="","",IF(OR(ABS(N180-AF180)&gt;Parametri!$C$11,ABS(S180-AG180)&gt;Parametri!$C$11),"ERRORE","OK"))</f>
        <v/>
      </c>
      <c r="AQ180" s="4">
        <f>IF($A180="","",IF(AI180="","OK",IF(AND(ABS(AI180)&gt;Parametri!$C$10,G180=""),"ERRORE","OK")))</f>
        <v/>
      </c>
      <c r="AR180" s="4">
        <f>IF($A180="","",IF(AND(LEN(C180)=16,RIGHT(C180,1)=AJ180),"OK","ERRORE"))</f>
        <v/>
      </c>
      <c r="AS180" s="4">
        <f>IF($A180="","",IF(ISNA(MATCH(A180,'Mese precedente'!$A$5:$A$254,0)),"OK",IF(AND(G180="",OR(INDEX('Mese precedente'!$E$5:$E$254,MATCH(A180,'Mese precedente'!$A$5:$A$254,0))&amp;""&lt;&gt;D180&amp;"",ABS(INDEX('Mese precedente'!$F$5:$F$254,MATCH(A180,'Mese precedente'!$A$5:$A$254,0))-F180)&gt;Parametri!$C$11,ABS(INDEX('Mese precedente'!$G$5:$G$254,MATCH(A180,'Mese precedente'!$A$5:$A$254,0))-L180)&gt;Parametri!$C$11,INDEX('Mese precedente'!$H$5:$H$254,MATCH(A180,'Mese precedente'!$A$5:$A$254,0))&lt;&gt;E180)),"ERRORE","OK")))</f>
        <v/>
      </c>
      <c r="AT180" s="12">
        <f>IF($A180="","",COUNTIF(AK180:AS180,"ERRORE")+COUNTIF(AY180,"ERRORE"))</f>
        <v/>
      </c>
      <c r="AW180" s="4">
        <f>IF($A180="","",IF(E180&lt;=DATE(YEAR(Parametri!$C$5),1,1),MONTH(Parametri!$C$5),(YEAR(Parametri!$C$5)*12+MONTH(Parametri!$C$5))-(YEAR(E180)*12+MONTH(E180))+IF(DAY(EOMONTH(E180,0))-DAY(E180)+1&gt;=Parametri!$C$14,1,0)))</f>
        <v/>
      </c>
      <c r="AX180" s="4">
        <f>IF($A180="","",IF(E180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180)*12+MONTH(E180))+IF(DAY(EOMONTH(E180,0))-DAY(E180)+1&gt;=Parametri!$C$14,1,0)))</f>
        <v/>
      </c>
      <c r="AY180" s="4">
        <f>IF($A180="","",IF(AND(AU180="",AV180=""),"OK",IF(OR(AU180&lt;&gt;AW180,AV180&lt;&gt;AX180),"ERRORE","OK")))</f>
        <v/>
      </c>
    </row>
    <row r="181">
      <c r="X181" s="19">
        <f>IF($A181="","",ROUND(INDEX(CCNL!$F$5:$F$12,MATCH(D181,CCNL!$A$5:$A$12,0))*F181,2))</f>
        <v/>
      </c>
      <c r="Y181" s="4">
        <f>IF($A181="","",(YEAR(Parametri!$C$5)*12+MONTH(Parametri!$C$5))-(YEAR(E181)*12+MONTH(E181)))</f>
        <v/>
      </c>
      <c r="Z181" s="4">
        <f>IF($A181="","",MIN(Parametri!$C$13,MAX(0,INT((Y181-1)/36))))</f>
        <v/>
      </c>
      <c r="AA181" s="19">
        <f>IF($A181="","",ROUND(INDEX(CCNL!$I$5:$I$12,MATCH(D181,CCNL!$A$5:$A$12,0))*Z181*F181,2))</f>
        <v/>
      </c>
      <c r="AB181" s="19">
        <f>IF($A181="","",ROUND(ROUND(N181,0)*Parametri!$C$6,2))</f>
        <v/>
      </c>
      <c r="AC181" s="19">
        <f>IF($A181="","",ROUND((I181+K181+L181)*Parametri!$C$8/Parametri!$C$7/12,2))</f>
        <v/>
      </c>
      <c r="AD181" s="20">
        <f>IF($A181="","",IFERROR(INDEX('Mese precedente'!$D$5:$D$254,MATCH(A181,'Mese precedente'!$A$5:$A$254,0)),0))</f>
        <v/>
      </c>
      <c r="AE181" s="21">
        <f>IF($A181="","",ROUND(AD181+ROUND(Parametri!$C$9/12,4)-V181,4))</f>
        <v/>
      </c>
      <c r="AF181" s="19">
        <f>IF($A181="","",ROUND(I181+K181+L181+M181,2))</f>
        <v/>
      </c>
      <c r="AG181" s="19">
        <f>IF($A181="","",ROUND(N181-O181-Q181-R181,2))</f>
        <v/>
      </c>
      <c r="AH181" s="22">
        <f>IF($A181="","",IFERROR(INDEX('Mese precedente'!$C$5:$C$254,MATCH(A181,'Mese precedente'!$A$5:$A$254,0)),""))</f>
        <v/>
      </c>
      <c r="AI181" s="23">
        <f>IF($A181="","",IF(AH181="","",S181/AH181-1))</f>
        <v/>
      </c>
      <c r="AJ181" s="4">
        <f>IF($A181="","",CHAR(65+MOD(SUMPRODUCT(SUMIF('Codice fiscale'!$A$5:$A$40,MID(C181,{1,3,5,7,9,11,13,15},1),'Codice fiscale'!$B$5:$B$40))+SUMPRODUCT(SUMIF('Codice fiscale'!$A$5:$A$40,MID(C181,{2,4,6,8,10,12,14},1),'Codice fiscale'!$C$5:$C$40)),26)))</f>
        <v/>
      </c>
      <c r="AK181" s="4">
        <f>IF($A181="","",IF(ABS(I181-X181)&gt;Parametri!$C$11,"ERRORE","OK"))</f>
        <v/>
      </c>
      <c r="AL181" s="4">
        <f>IF($A181="","",IF(ABS(K181-AA181)&gt;Parametri!$C$11,"ERRORE","OK"))</f>
        <v/>
      </c>
      <c r="AM181" s="4">
        <f>IF($A181="","",IF(ABS(O181-AB181)&gt;Parametri!$C$11,"ERRORE","OK"))</f>
        <v/>
      </c>
      <c r="AN181" s="4">
        <f>IF($A181="","",IF(ABS(T181-AC181)&gt;Parametri!$C$11,"ERRORE","OK"))</f>
        <v/>
      </c>
      <c r="AO181" s="4">
        <f>IF($A181="","",IF(ABS(W181-AE181)&gt;Parametri!$C$12,"ERRORE","OK"))</f>
        <v/>
      </c>
      <c r="AP181" s="4">
        <f>IF($A181="","",IF(OR(ABS(N181-AF181)&gt;Parametri!$C$11,ABS(S181-AG181)&gt;Parametri!$C$11),"ERRORE","OK"))</f>
        <v/>
      </c>
      <c r="AQ181" s="4">
        <f>IF($A181="","",IF(AI181="","OK",IF(AND(ABS(AI181)&gt;Parametri!$C$10,G181=""),"ERRORE","OK")))</f>
        <v/>
      </c>
      <c r="AR181" s="4">
        <f>IF($A181="","",IF(AND(LEN(C181)=16,RIGHT(C181,1)=AJ181),"OK","ERRORE"))</f>
        <v/>
      </c>
      <c r="AS181" s="4">
        <f>IF($A181="","",IF(ISNA(MATCH(A181,'Mese precedente'!$A$5:$A$254,0)),"OK",IF(AND(G181="",OR(INDEX('Mese precedente'!$E$5:$E$254,MATCH(A181,'Mese precedente'!$A$5:$A$254,0))&amp;""&lt;&gt;D181&amp;"",ABS(INDEX('Mese precedente'!$F$5:$F$254,MATCH(A181,'Mese precedente'!$A$5:$A$254,0))-F181)&gt;Parametri!$C$11,ABS(INDEX('Mese precedente'!$G$5:$G$254,MATCH(A181,'Mese precedente'!$A$5:$A$254,0))-L181)&gt;Parametri!$C$11,INDEX('Mese precedente'!$H$5:$H$254,MATCH(A181,'Mese precedente'!$A$5:$A$254,0))&lt;&gt;E181)),"ERRORE","OK")))</f>
        <v/>
      </c>
      <c r="AT181" s="12">
        <f>IF($A181="","",COUNTIF(AK181:AS181,"ERRORE")+COUNTIF(AY181,"ERRORE"))</f>
        <v/>
      </c>
      <c r="AW181" s="4">
        <f>IF($A181="","",IF(E181&lt;=DATE(YEAR(Parametri!$C$5),1,1),MONTH(Parametri!$C$5),(YEAR(Parametri!$C$5)*12+MONTH(Parametri!$C$5))-(YEAR(E181)*12+MONTH(E181))+IF(DAY(EOMONTH(E181,0))-DAY(E181)+1&gt;=Parametri!$C$14,1,0)))</f>
        <v/>
      </c>
      <c r="AX181" s="4">
        <f>IF($A181="","",IF(E181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181)*12+MONTH(E181))+IF(DAY(EOMONTH(E181,0))-DAY(E181)+1&gt;=Parametri!$C$14,1,0)))</f>
        <v/>
      </c>
      <c r="AY181" s="4">
        <f>IF($A181="","",IF(AND(AU181="",AV181=""),"OK",IF(OR(AU181&lt;&gt;AW181,AV181&lt;&gt;AX181),"ERRORE","OK")))</f>
        <v/>
      </c>
    </row>
    <row r="182">
      <c r="X182" s="19">
        <f>IF($A182="","",ROUND(INDEX(CCNL!$F$5:$F$12,MATCH(D182,CCNL!$A$5:$A$12,0))*F182,2))</f>
        <v/>
      </c>
      <c r="Y182" s="4">
        <f>IF($A182="","",(YEAR(Parametri!$C$5)*12+MONTH(Parametri!$C$5))-(YEAR(E182)*12+MONTH(E182)))</f>
        <v/>
      </c>
      <c r="Z182" s="4">
        <f>IF($A182="","",MIN(Parametri!$C$13,MAX(0,INT((Y182-1)/36))))</f>
        <v/>
      </c>
      <c r="AA182" s="19">
        <f>IF($A182="","",ROUND(INDEX(CCNL!$I$5:$I$12,MATCH(D182,CCNL!$A$5:$A$12,0))*Z182*F182,2))</f>
        <v/>
      </c>
      <c r="AB182" s="19">
        <f>IF($A182="","",ROUND(ROUND(N182,0)*Parametri!$C$6,2))</f>
        <v/>
      </c>
      <c r="AC182" s="19">
        <f>IF($A182="","",ROUND((I182+K182+L182)*Parametri!$C$8/Parametri!$C$7/12,2))</f>
        <v/>
      </c>
      <c r="AD182" s="20">
        <f>IF($A182="","",IFERROR(INDEX('Mese precedente'!$D$5:$D$254,MATCH(A182,'Mese precedente'!$A$5:$A$254,0)),0))</f>
        <v/>
      </c>
      <c r="AE182" s="21">
        <f>IF($A182="","",ROUND(AD182+ROUND(Parametri!$C$9/12,4)-V182,4))</f>
        <v/>
      </c>
      <c r="AF182" s="19">
        <f>IF($A182="","",ROUND(I182+K182+L182+M182,2))</f>
        <v/>
      </c>
      <c r="AG182" s="19">
        <f>IF($A182="","",ROUND(N182-O182-Q182-R182,2))</f>
        <v/>
      </c>
      <c r="AH182" s="22">
        <f>IF($A182="","",IFERROR(INDEX('Mese precedente'!$C$5:$C$254,MATCH(A182,'Mese precedente'!$A$5:$A$254,0)),""))</f>
        <v/>
      </c>
      <c r="AI182" s="23">
        <f>IF($A182="","",IF(AH182="","",S182/AH182-1))</f>
        <v/>
      </c>
      <c r="AJ182" s="4">
        <f>IF($A182="","",CHAR(65+MOD(SUMPRODUCT(SUMIF('Codice fiscale'!$A$5:$A$40,MID(C182,{1,3,5,7,9,11,13,15},1),'Codice fiscale'!$B$5:$B$40))+SUMPRODUCT(SUMIF('Codice fiscale'!$A$5:$A$40,MID(C182,{2,4,6,8,10,12,14},1),'Codice fiscale'!$C$5:$C$40)),26)))</f>
        <v/>
      </c>
      <c r="AK182" s="4">
        <f>IF($A182="","",IF(ABS(I182-X182)&gt;Parametri!$C$11,"ERRORE","OK"))</f>
        <v/>
      </c>
      <c r="AL182" s="4">
        <f>IF($A182="","",IF(ABS(K182-AA182)&gt;Parametri!$C$11,"ERRORE","OK"))</f>
        <v/>
      </c>
      <c r="AM182" s="4">
        <f>IF($A182="","",IF(ABS(O182-AB182)&gt;Parametri!$C$11,"ERRORE","OK"))</f>
        <v/>
      </c>
      <c r="AN182" s="4">
        <f>IF($A182="","",IF(ABS(T182-AC182)&gt;Parametri!$C$11,"ERRORE","OK"))</f>
        <v/>
      </c>
      <c r="AO182" s="4">
        <f>IF($A182="","",IF(ABS(W182-AE182)&gt;Parametri!$C$12,"ERRORE","OK"))</f>
        <v/>
      </c>
      <c r="AP182" s="4">
        <f>IF($A182="","",IF(OR(ABS(N182-AF182)&gt;Parametri!$C$11,ABS(S182-AG182)&gt;Parametri!$C$11),"ERRORE","OK"))</f>
        <v/>
      </c>
      <c r="AQ182" s="4">
        <f>IF($A182="","",IF(AI182="","OK",IF(AND(ABS(AI182)&gt;Parametri!$C$10,G182=""),"ERRORE","OK")))</f>
        <v/>
      </c>
      <c r="AR182" s="4">
        <f>IF($A182="","",IF(AND(LEN(C182)=16,RIGHT(C182,1)=AJ182),"OK","ERRORE"))</f>
        <v/>
      </c>
      <c r="AS182" s="4">
        <f>IF($A182="","",IF(ISNA(MATCH(A182,'Mese precedente'!$A$5:$A$254,0)),"OK",IF(AND(G182="",OR(INDEX('Mese precedente'!$E$5:$E$254,MATCH(A182,'Mese precedente'!$A$5:$A$254,0))&amp;""&lt;&gt;D182&amp;"",ABS(INDEX('Mese precedente'!$F$5:$F$254,MATCH(A182,'Mese precedente'!$A$5:$A$254,0))-F182)&gt;Parametri!$C$11,ABS(INDEX('Mese precedente'!$G$5:$G$254,MATCH(A182,'Mese precedente'!$A$5:$A$254,0))-L182)&gt;Parametri!$C$11,INDEX('Mese precedente'!$H$5:$H$254,MATCH(A182,'Mese precedente'!$A$5:$A$254,0))&lt;&gt;E182)),"ERRORE","OK")))</f>
        <v/>
      </c>
      <c r="AT182" s="12">
        <f>IF($A182="","",COUNTIF(AK182:AS182,"ERRORE")+COUNTIF(AY182,"ERRORE"))</f>
        <v/>
      </c>
      <c r="AW182" s="4">
        <f>IF($A182="","",IF(E182&lt;=DATE(YEAR(Parametri!$C$5),1,1),MONTH(Parametri!$C$5),(YEAR(Parametri!$C$5)*12+MONTH(Parametri!$C$5))-(YEAR(E182)*12+MONTH(E182))+IF(DAY(EOMONTH(E182,0))-DAY(E182)+1&gt;=Parametri!$C$14,1,0)))</f>
        <v/>
      </c>
      <c r="AX182" s="4">
        <f>IF($A182="","",IF(E182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182)*12+MONTH(E182))+IF(DAY(EOMONTH(E182,0))-DAY(E182)+1&gt;=Parametri!$C$14,1,0)))</f>
        <v/>
      </c>
      <c r="AY182" s="4">
        <f>IF($A182="","",IF(AND(AU182="",AV182=""),"OK",IF(OR(AU182&lt;&gt;AW182,AV182&lt;&gt;AX182),"ERRORE","OK")))</f>
        <v/>
      </c>
    </row>
    <row r="183">
      <c r="X183" s="19">
        <f>IF($A183="","",ROUND(INDEX(CCNL!$F$5:$F$12,MATCH(D183,CCNL!$A$5:$A$12,0))*F183,2))</f>
        <v/>
      </c>
      <c r="Y183" s="4">
        <f>IF($A183="","",(YEAR(Parametri!$C$5)*12+MONTH(Parametri!$C$5))-(YEAR(E183)*12+MONTH(E183)))</f>
        <v/>
      </c>
      <c r="Z183" s="4">
        <f>IF($A183="","",MIN(Parametri!$C$13,MAX(0,INT((Y183-1)/36))))</f>
        <v/>
      </c>
      <c r="AA183" s="19">
        <f>IF($A183="","",ROUND(INDEX(CCNL!$I$5:$I$12,MATCH(D183,CCNL!$A$5:$A$12,0))*Z183*F183,2))</f>
        <v/>
      </c>
      <c r="AB183" s="19">
        <f>IF($A183="","",ROUND(ROUND(N183,0)*Parametri!$C$6,2))</f>
        <v/>
      </c>
      <c r="AC183" s="19">
        <f>IF($A183="","",ROUND((I183+K183+L183)*Parametri!$C$8/Parametri!$C$7/12,2))</f>
        <v/>
      </c>
      <c r="AD183" s="20">
        <f>IF($A183="","",IFERROR(INDEX('Mese precedente'!$D$5:$D$254,MATCH(A183,'Mese precedente'!$A$5:$A$254,0)),0))</f>
        <v/>
      </c>
      <c r="AE183" s="21">
        <f>IF($A183="","",ROUND(AD183+ROUND(Parametri!$C$9/12,4)-V183,4))</f>
        <v/>
      </c>
      <c r="AF183" s="19">
        <f>IF($A183="","",ROUND(I183+K183+L183+M183,2))</f>
        <v/>
      </c>
      <c r="AG183" s="19">
        <f>IF($A183="","",ROUND(N183-O183-Q183-R183,2))</f>
        <v/>
      </c>
      <c r="AH183" s="22">
        <f>IF($A183="","",IFERROR(INDEX('Mese precedente'!$C$5:$C$254,MATCH(A183,'Mese precedente'!$A$5:$A$254,0)),""))</f>
        <v/>
      </c>
      <c r="AI183" s="23">
        <f>IF($A183="","",IF(AH183="","",S183/AH183-1))</f>
        <v/>
      </c>
      <c r="AJ183" s="4">
        <f>IF($A183="","",CHAR(65+MOD(SUMPRODUCT(SUMIF('Codice fiscale'!$A$5:$A$40,MID(C183,{1,3,5,7,9,11,13,15},1),'Codice fiscale'!$B$5:$B$40))+SUMPRODUCT(SUMIF('Codice fiscale'!$A$5:$A$40,MID(C183,{2,4,6,8,10,12,14},1),'Codice fiscale'!$C$5:$C$40)),26)))</f>
        <v/>
      </c>
      <c r="AK183" s="4">
        <f>IF($A183="","",IF(ABS(I183-X183)&gt;Parametri!$C$11,"ERRORE","OK"))</f>
        <v/>
      </c>
      <c r="AL183" s="4">
        <f>IF($A183="","",IF(ABS(K183-AA183)&gt;Parametri!$C$11,"ERRORE","OK"))</f>
        <v/>
      </c>
      <c r="AM183" s="4">
        <f>IF($A183="","",IF(ABS(O183-AB183)&gt;Parametri!$C$11,"ERRORE","OK"))</f>
        <v/>
      </c>
      <c r="AN183" s="4">
        <f>IF($A183="","",IF(ABS(T183-AC183)&gt;Parametri!$C$11,"ERRORE","OK"))</f>
        <v/>
      </c>
      <c r="AO183" s="4">
        <f>IF($A183="","",IF(ABS(W183-AE183)&gt;Parametri!$C$12,"ERRORE","OK"))</f>
        <v/>
      </c>
      <c r="AP183" s="4">
        <f>IF($A183="","",IF(OR(ABS(N183-AF183)&gt;Parametri!$C$11,ABS(S183-AG183)&gt;Parametri!$C$11),"ERRORE","OK"))</f>
        <v/>
      </c>
      <c r="AQ183" s="4">
        <f>IF($A183="","",IF(AI183="","OK",IF(AND(ABS(AI183)&gt;Parametri!$C$10,G183=""),"ERRORE","OK")))</f>
        <v/>
      </c>
      <c r="AR183" s="4">
        <f>IF($A183="","",IF(AND(LEN(C183)=16,RIGHT(C183,1)=AJ183),"OK","ERRORE"))</f>
        <v/>
      </c>
      <c r="AS183" s="4">
        <f>IF($A183="","",IF(ISNA(MATCH(A183,'Mese precedente'!$A$5:$A$254,0)),"OK",IF(AND(G183="",OR(INDEX('Mese precedente'!$E$5:$E$254,MATCH(A183,'Mese precedente'!$A$5:$A$254,0))&amp;""&lt;&gt;D183&amp;"",ABS(INDEX('Mese precedente'!$F$5:$F$254,MATCH(A183,'Mese precedente'!$A$5:$A$254,0))-F183)&gt;Parametri!$C$11,ABS(INDEX('Mese precedente'!$G$5:$G$254,MATCH(A183,'Mese precedente'!$A$5:$A$254,0))-L183)&gt;Parametri!$C$11,INDEX('Mese precedente'!$H$5:$H$254,MATCH(A183,'Mese precedente'!$A$5:$A$254,0))&lt;&gt;E183)),"ERRORE","OK")))</f>
        <v/>
      </c>
      <c r="AT183" s="12">
        <f>IF($A183="","",COUNTIF(AK183:AS183,"ERRORE")+COUNTIF(AY183,"ERRORE"))</f>
        <v/>
      </c>
      <c r="AW183" s="4">
        <f>IF($A183="","",IF(E183&lt;=DATE(YEAR(Parametri!$C$5),1,1),MONTH(Parametri!$C$5),(YEAR(Parametri!$C$5)*12+MONTH(Parametri!$C$5))-(YEAR(E183)*12+MONTH(E183))+IF(DAY(EOMONTH(E183,0))-DAY(E183)+1&gt;=Parametri!$C$14,1,0)))</f>
        <v/>
      </c>
      <c r="AX183" s="4">
        <f>IF($A183="","",IF(E183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183)*12+MONTH(E183))+IF(DAY(EOMONTH(E183,0))-DAY(E183)+1&gt;=Parametri!$C$14,1,0)))</f>
        <v/>
      </c>
      <c r="AY183" s="4">
        <f>IF($A183="","",IF(AND(AU183="",AV183=""),"OK",IF(OR(AU183&lt;&gt;AW183,AV183&lt;&gt;AX183),"ERRORE","OK")))</f>
        <v/>
      </c>
    </row>
    <row r="184">
      <c r="X184" s="19">
        <f>IF($A184="","",ROUND(INDEX(CCNL!$F$5:$F$12,MATCH(D184,CCNL!$A$5:$A$12,0))*F184,2))</f>
        <v/>
      </c>
      <c r="Y184" s="4">
        <f>IF($A184="","",(YEAR(Parametri!$C$5)*12+MONTH(Parametri!$C$5))-(YEAR(E184)*12+MONTH(E184)))</f>
        <v/>
      </c>
      <c r="Z184" s="4">
        <f>IF($A184="","",MIN(Parametri!$C$13,MAX(0,INT((Y184-1)/36))))</f>
        <v/>
      </c>
      <c r="AA184" s="19">
        <f>IF($A184="","",ROUND(INDEX(CCNL!$I$5:$I$12,MATCH(D184,CCNL!$A$5:$A$12,0))*Z184*F184,2))</f>
        <v/>
      </c>
      <c r="AB184" s="19">
        <f>IF($A184="","",ROUND(ROUND(N184,0)*Parametri!$C$6,2))</f>
        <v/>
      </c>
      <c r="AC184" s="19">
        <f>IF($A184="","",ROUND((I184+K184+L184)*Parametri!$C$8/Parametri!$C$7/12,2))</f>
        <v/>
      </c>
      <c r="AD184" s="20">
        <f>IF($A184="","",IFERROR(INDEX('Mese precedente'!$D$5:$D$254,MATCH(A184,'Mese precedente'!$A$5:$A$254,0)),0))</f>
        <v/>
      </c>
      <c r="AE184" s="21">
        <f>IF($A184="","",ROUND(AD184+ROUND(Parametri!$C$9/12,4)-V184,4))</f>
        <v/>
      </c>
      <c r="AF184" s="19">
        <f>IF($A184="","",ROUND(I184+K184+L184+M184,2))</f>
        <v/>
      </c>
      <c r="AG184" s="19">
        <f>IF($A184="","",ROUND(N184-O184-Q184-R184,2))</f>
        <v/>
      </c>
      <c r="AH184" s="22">
        <f>IF($A184="","",IFERROR(INDEX('Mese precedente'!$C$5:$C$254,MATCH(A184,'Mese precedente'!$A$5:$A$254,0)),""))</f>
        <v/>
      </c>
      <c r="AI184" s="23">
        <f>IF($A184="","",IF(AH184="","",S184/AH184-1))</f>
        <v/>
      </c>
      <c r="AJ184" s="4">
        <f>IF($A184="","",CHAR(65+MOD(SUMPRODUCT(SUMIF('Codice fiscale'!$A$5:$A$40,MID(C184,{1,3,5,7,9,11,13,15},1),'Codice fiscale'!$B$5:$B$40))+SUMPRODUCT(SUMIF('Codice fiscale'!$A$5:$A$40,MID(C184,{2,4,6,8,10,12,14},1),'Codice fiscale'!$C$5:$C$40)),26)))</f>
        <v/>
      </c>
      <c r="AK184" s="4">
        <f>IF($A184="","",IF(ABS(I184-X184)&gt;Parametri!$C$11,"ERRORE","OK"))</f>
        <v/>
      </c>
      <c r="AL184" s="4">
        <f>IF($A184="","",IF(ABS(K184-AA184)&gt;Parametri!$C$11,"ERRORE","OK"))</f>
        <v/>
      </c>
      <c r="AM184" s="4">
        <f>IF($A184="","",IF(ABS(O184-AB184)&gt;Parametri!$C$11,"ERRORE","OK"))</f>
        <v/>
      </c>
      <c r="AN184" s="4">
        <f>IF($A184="","",IF(ABS(T184-AC184)&gt;Parametri!$C$11,"ERRORE","OK"))</f>
        <v/>
      </c>
      <c r="AO184" s="4">
        <f>IF($A184="","",IF(ABS(W184-AE184)&gt;Parametri!$C$12,"ERRORE","OK"))</f>
        <v/>
      </c>
      <c r="AP184" s="4">
        <f>IF($A184="","",IF(OR(ABS(N184-AF184)&gt;Parametri!$C$11,ABS(S184-AG184)&gt;Parametri!$C$11),"ERRORE","OK"))</f>
        <v/>
      </c>
      <c r="AQ184" s="4">
        <f>IF($A184="","",IF(AI184="","OK",IF(AND(ABS(AI184)&gt;Parametri!$C$10,G184=""),"ERRORE","OK")))</f>
        <v/>
      </c>
      <c r="AR184" s="4">
        <f>IF($A184="","",IF(AND(LEN(C184)=16,RIGHT(C184,1)=AJ184),"OK","ERRORE"))</f>
        <v/>
      </c>
      <c r="AS184" s="4">
        <f>IF($A184="","",IF(ISNA(MATCH(A184,'Mese precedente'!$A$5:$A$254,0)),"OK",IF(AND(G184="",OR(INDEX('Mese precedente'!$E$5:$E$254,MATCH(A184,'Mese precedente'!$A$5:$A$254,0))&amp;""&lt;&gt;D184&amp;"",ABS(INDEX('Mese precedente'!$F$5:$F$254,MATCH(A184,'Mese precedente'!$A$5:$A$254,0))-F184)&gt;Parametri!$C$11,ABS(INDEX('Mese precedente'!$G$5:$G$254,MATCH(A184,'Mese precedente'!$A$5:$A$254,0))-L184)&gt;Parametri!$C$11,INDEX('Mese precedente'!$H$5:$H$254,MATCH(A184,'Mese precedente'!$A$5:$A$254,0))&lt;&gt;E184)),"ERRORE","OK")))</f>
        <v/>
      </c>
      <c r="AT184" s="12">
        <f>IF($A184="","",COUNTIF(AK184:AS184,"ERRORE")+COUNTIF(AY184,"ERRORE"))</f>
        <v/>
      </c>
      <c r="AW184" s="4">
        <f>IF($A184="","",IF(E184&lt;=DATE(YEAR(Parametri!$C$5),1,1),MONTH(Parametri!$C$5),(YEAR(Parametri!$C$5)*12+MONTH(Parametri!$C$5))-(YEAR(E184)*12+MONTH(E184))+IF(DAY(EOMONTH(E184,0))-DAY(E184)+1&gt;=Parametri!$C$14,1,0)))</f>
        <v/>
      </c>
      <c r="AX184" s="4">
        <f>IF($A184="","",IF(E184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184)*12+MONTH(E184))+IF(DAY(EOMONTH(E184,0))-DAY(E184)+1&gt;=Parametri!$C$14,1,0)))</f>
        <v/>
      </c>
      <c r="AY184" s="4">
        <f>IF($A184="","",IF(AND(AU184="",AV184=""),"OK",IF(OR(AU184&lt;&gt;AW184,AV184&lt;&gt;AX184),"ERRORE","OK")))</f>
        <v/>
      </c>
    </row>
    <row r="185">
      <c r="X185" s="19">
        <f>IF($A185="","",ROUND(INDEX(CCNL!$F$5:$F$12,MATCH(D185,CCNL!$A$5:$A$12,0))*F185,2))</f>
        <v/>
      </c>
      <c r="Y185" s="4">
        <f>IF($A185="","",(YEAR(Parametri!$C$5)*12+MONTH(Parametri!$C$5))-(YEAR(E185)*12+MONTH(E185)))</f>
        <v/>
      </c>
      <c r="Z185" s="4">
        <f>IF($A185="","",MIN(Parametri!$C$13,MAX(0,INT((Y185-1)/36))))</f>
        <v/>
      </c>
      <c r="AA185" s="19">
        <f>IF($A185="","",ROUND(INDEX(CCNL!$I$5:$I$12,MATCH(D185,CCNL!$A$5:$A$12,0))*Z185*F185,2))</f>
        <v/>
      </c>
      <c r="AB185" s="19">
        <f>IF($A185="","",ROUND(ROUND(N185,0)*Parametri!$C$6,2))</f>
        <v/>
      </c>
      <c r="AC185" s="19">
        <f>IF($A185="","",ROUND((I185+K185+L185)*Parametri!$C$8/Parametri!$C$7/12,2))</f>
        <v/>
      </c>
      <c r="AD185" s="20">
        <f>IF($A185="","",IFERROR(INDEX('Mese precedente'!$D$5:$D$254,MATCH(A185,'Mese precedente'!$A$5:$A$254,0)),0))</f>
        <v/>
      </c>
      <c r="AE185" s="21">
        <f>IF($A185="","",ROUND(AD185+ROUND(Parametri!$C$9/12,4)-V185,4))</f>
        <v/>
      </c>
      <c r="AF185" s="19">
        <f>IF($A185="","",ROUND(I185+K185+L185+M185,2))</f>
        <v/>
      </c>
      <c r="AG185" s="19">
        <f>IF($A185="","",ROUND(N185-O185-Q185-R185,2))</f>
        <v/>
      </c>
      <c r="AH185" s="22">
        <f>IF($A185="","",IFERROR(INDEX('Mese precedente'!$C$5:$C$254,MATCH(A185,'Mese precedente'!$A$5:$A$254,0)),""))</f>
        <v/>
      </c>
      <c r="AI185" s="23">
        <f>IF($A185="","",IF(AH185="","",S185/AH185-1))</f>
        <v/>
      </c>
      <c r="AJ185" s="4">
        <f>IF($A185="","",CHAR(65+MOD(SUMPRODUCT(SUMIF('Codice fiscale'!$A$5:$A$40,MID(C185,{1,3,5,7,9,11,13,15},1),'Codice fiscale'!$B$5:$B$40))+SUMPRODUCT(SUMIF('Codice fiscale'!$A$5:$A$40,MID(C185,{2,4,6,8,10,12,14},1),'Codice fiscale'!$C$5:$C$40)),26)))</f>
        <v/>
      </c>
      <c r="AK185" s="4">
        <f>IF($A185="","",IF(ABS(I185-X185)&gt;Parametri!$C$11,"ERRORE","OK"))</f>
        <v/>
      </c>
      <c r="AL185" s="4">
        <f>IF($A185="","",IF(ABS(K185-AA185)&gt;Parametri!$C$11,"ERRORE","OK"))</f>
        <v/>
      </c>
      <c r="AM185" s="4">
        <f>IF($A185="","",IF(ABS(O185-AB185)&gt;Parametri!$C$11,"ERRORE","OK"))</f>
        <v/>
      </c>
      <c r="AN185" s="4">
        <f>IF($A185="","",IF(ABS(T185-AC185)&gt;Parametri!$C$11,"ERRORE","OK"))</f>
        <v/>
      </c>
      <c r="AO185" s="4">
        <f>IF($A185="","",IF(ABS(W185-AE185)&gt;Parametri!$C$12,"ERRORE","OK"))</f>
        <v/>
      </c>
      <c r="AP185" s="4">
        <f>IF($A185="","",IF(OR(ABS(N185-AF185)&gt;Parametri!$C$11,ABS(S185-AG185)&gt;Parametri!$C$11),"ERRORE","OK"))</f>
        <v/>
      </c>
      <c r="AQ185" s="4">
        <f>IF($A185="","",IF(AI185="","OK",IF(AND(ABS(AI185)&gt;Parametri!$C$10,G185=""),"ERRORE","OK")))</f>
        <v/>
      </c>
      <c r="AR185" s="4">
        <f>IF($A185="","",IF(AND(LEN(C185)=16,RIGHT(C185,1)=AJ185),"OK","ERRORE"))</f>
        <v/>
      </c>
      <c r="AS185" s="4">
        <f>IF($A185="","",IF(ISNA(MATCH(A185,'Mese precedente'!$A$5:$A$254,0)),"OK",IF(AND(G185="",OR(INDEX('Mese precedente'!$E$5:$E$254,MATCH(A185,'Mese precedente'!$A$5:$A$254,0))&amp;""&lt;&gt;D185&amp;"",ABS(INDEX('Mese precedente'!$F$5:$F$254,MATCH(A185,'Mese precedente'!$A$5:$A$254,0))-F185)&gt;Parametri!$C$11,ABS(INDEX('Mese precedente'!$G$5:$G$254,MATCH(A185,'Mese precedente'!$A$5:$A$254,0))-L185)&gt;Parametri!$C$11,INDEX('Mese precedente'!$H$5:$H$254,MATCH(A185,'Mese precedente'!$A$5:$A$254,0))&lt;&gt;E185)),"ERRORE","OK")))</f>
        <v/>
      </c>
      <c r="AT185" s="12">
        <f>IF($A185="","",COUNTIF(AK185:AS185,"ERRORE")+COUNTIF(AY185,"ERRORE"))</f>
        <v/>
      </c>
      <c r="AW185" s="4">
        <f>IF($A185="","",IF(E185&lt;=DATE(YEAR(Parametri!$C$5),1,1),MONTH(Parametri!$C$5),(YEAR(Parametri!$C$5)*12+MONTH(Parametri!$C$5))-(YEAR(E185)*12+MONTH(E185))+IF(DAY(EOMONTH(E185,0))-DAY(E185)+1&gt;=Parametri!$C$14,1,0)))</f>
        <v/>
      </c>
      <c r="AX185" s="4">
        <f>IF($A185="","",IF(E185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185)*12+MONTH(E185))+IF(DAY(EOMONTH(E185,0))-DAY(E185)+1&gt;=Parametri!$C$14,1,0)))</f>
        <v/>
      </c>
      <c r="AY185" s="4">
        <f>IF($A185="","",IF(AND(AU185="",AV185=""),"OK",IF(OR(AU185&lt;&gt;AW185,AV185&lt;&gt;AX185),"ERRORE","OK")))</f>
        <v/>
      </c>
    </row>
    <row r="186">
      <c r="X186" s="19">
        <f>IF($A186="","",ROUND(INDEX(CCNL!$F$5:$F$12,MATCH(D186,CCNL!$A$5:$A$12,0))*F186,2))</f>
        <v/>
      </c>
      <c r="Y186" s="4">
        <f>IF($A186="","",(YEAR(Parametri!$C$5)*12+MONTH(Parametri!$C$5))-(YEAR(E186)*12+MONTH(E186)))</f>
        <v/>
      </c>
      <c r="Z186" s="4">
        <f>IF($A186="","",MIN(Parametri!$C$13,MAX(0,INT((Y186-1)/36))))</f>
        <v/>
      </c>
      <c r="AA186" s="19">
        <f>IF($A186="","",ROUND(INDEX(CCNL!$I$5:$I$12,MATCH(D186,CCNL!$A$5:$A$12,0))*Z186*F186,2))</f>
        <v/>
      </c>
      <c r="AB186" s="19">
        <f>IF($A186="","",ROUND(ROUND(N186,0)*Parametri!$C$6,2))</f>
        <v/>
      </c>
      <c r="AC186" s="19">
        <f>IF($A186="","",ROUND((I186+K186+L186)*Parametri!$C$8/Parametri!$C$7/12,2))</f>
        <v/>
      </c>
      <c r="AD186" s="20">
        <f>IF($A186="","",IFERROR(INDEX('Mese precedente'!$D$5:$D$254,MATCH(A186,'Mese precedente'!$A$5:$A$254,0)),0))</f>
        <v/>
      </c>
      <c r="AE186" s="21">
        <f>IF($A186="","",ROUND(AD186+ROUND(Parametri!$C$9/12,4)-V186,4))</f>
        <v/>
      </c>
      <c r="AF186" s="19">
        <f>IF($A186="","",ROUND(I186+K186+L186+M186,2))</f>
        <v/>
      </c>
      <c r="AG186" s="19">
        <f>IF($A186="","",ROUND(N186-O186-Q186-R186,2))</f>
        <v/>
      </c>
      <c r="AH186" s="22">
        <f>IF($A186="","",IFERROR(INDEX('Mese precedente'!$C$5:$C$254,MATCH(A186,'Mese precedente'!$A$5:$A$254,0)),""))</f>
        <v/>
      </c>
      <c r="AI186" s="23">
        <f>IF($A186="","",IF(AH186="","",S186/AH186-1))</f>
        <v/>
      </c>
      <c r="AJ186" s="4">
        <f>IF($A186="","",CHAR(65+MOD(SUMPRODUCT(SUMIF('Codice fiscale'!$A$5:$A$40,MID(C186,{1,3,5,7,9,11,13,15},1),'Codice fiscale'!$B$5:$B$40))+SUMPRODUCT(SUMIF('Codice fiscale'!$A$5:$A$40,MID(C186,{2,4,6,8,10,12,14},1),'Codice fiscale'!$C$5:$C$40)),26)))</f>
        <v/>
      </c>
      <c r="AK186" s="4">
        <f>IF($A186="","",IF(ABS(I186-X186)&gt;Parametri!$C$11,"ERRORE","OK"))</f>
        <v/>
      </c>
      <c r="AL186" s="4">
        <f>IF($A186="","",IF(ABS(K186-AA186)&gt;Parametri!$C$11,"ERRORE","OK"))</f>
        <v/>
      </c>
      <c r="AM186" s="4">
        <f>IF($A186="","",IF(ABS(O186-AB186)&gt;Parametri!$C$11,"ERRORE","OK"))</f>
        <v/>
      </c>
      <c r="AN186" s="4">
        <f>IF($A186="","",IF(ABS(T186-AC186)&gt;Parametri!$C$11,"ERRORE","OK"))</f>
        <v/>
      </c>
      <c r="AO186" s="4">
        <f>IF($A186="","",IF(ABS(W186-AE186)&gt;Parametri!$C$12,"ERRORE","OK"))</f>
        <v/>
      </c>
      <c r="AP186" s="4">
        <f>IF($A186="","",IF(OR(ABS(N186-AF186)&gt;Parametri!$C$11,ABS(S186-AG186)&gt;Parametri!$C$11),"ERRORE","OK"))</f>
        <v/>
      </c>
      <c r="AQ186" s="4">
        <f>IF($A186="","",IF(AI186="","OK",IF(AND(ABS(AI186)&gt;Parametri!$C$10,G186=""),"ERRORE","OK")))</f>
        <v/>
      </c>
      <c r="AR186" s="4">
        <f>IF($A186="","",IF(AND(LEN(C186)=16,RIGHT(C186,1)=AJ186),"OK","ERRORE"))</f>
        <v/>
      </c>
      <c r="AS186" s="4">
        <f>IF($A186="","",IF(ISNA(MATCH(A186,'Mese precedente'!$A$5:$A$254,0)),"OK",IF(AND(G186="",OR(INDEX('Mese precedente'!$E$5:$E$254,MATCH(A186,'Mese precedente'!$A$5:$A$254,0))&amp;""&lt;&gt;D186&amp;"",ABS(INDEX('Mese precedente'!$F$5:$F$254,MATCH(A186,'Mese precedente'!$A$5:$A$254,0))-F186)&gt;Parametri!$C$11,ABS(INDEX('Mese precedente'!$G$5:$G$254,MATCH(A186,'Mese precedente'!$A$5:$A$254,0))-L186)&gt;Parametri!$C$11,INDEX('Mese precedente'!$H$5:$H$254,MATCH(A186,'Mese precedente'!$A$5:$A$254,0))&lt;&gt;E186)),"ERRORE","OK")))</f>
        <v/>
      </c>
      <c r="AT186" s="12">
        <f>IF($A186="","",COUNTIF(AK186:AS186,"ERRORE")+COUNTIF(AY186,"ERRORE"))</f>
        <v/>
      </c>
      <c r="AW186" s="4">
        <f>IF($A186="","",IF(E186&lt;=DATE(YEAR(Parametri!$C$5),1,1),MONTH(Parametri!$C$5),(YEAR(Parametri!$C$5)*12+MONTH(Parametri!$C$5))-(YEAR(E186)*12+MONTH(E186))+IF(DAY(EOMONTH(E186,0))-DAY(E186)+1&gt;=Parametri!$C$14,1,0)))</f>
        <v/>
      </c>
      <c r="AX186" s="4">
        <f>IF($A186="","",IF(E186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186)*12+MONTH(E186))+IF(DAY(EOMONTH(E186,0))-DAY(E186)+1&gt;=Parametri!$C$14,1,0)))</f>
        <v/>
      </c>
      <c r="AY186" s="4">
        <f>IF($A186="","",IF(AND(AU186="",AV186=""),"OK",IF(OR(AU186&lt;&gt;AW186,AV186&lt;&gt;AX186),"ERRORE","OK")))</f>
        <v/>
      </c>
    </row>
    <row r="187">
      <c r="X187" s="19">
        <f>IF($A187="","",ROUND(INDEX(CCNL!$F$5:$F$12,MATCH(D187,CCNL!$A$5:$A$12,0))*F187,2))</f>
        <v/>
      </c>
      <c r="Y187" s="4">
        <f>IF($A187="","",(YEAR(Parametri!$C$5)*12+MONTH(Parametri!$C$5))-(YEAR(E187)*12+MONTH(E187)))</f>
        <v/>
      </c>
      <c r="Z187" s="4">
        <f>IF($A187="","",MIN(Parametri!$C$13,MAX(0,INT((Y187-1)/36))))</f>
        <v/>
      </c>
      <c r="AA187" s="19">
        <f>IF($A187="","",ROUND(INDEX(CCNL!$I$5:$I$12,MATCH(D187,CCNL!$A$5:$A$12,0))*Z187*F187,2))</f>
        <v/>
      </c>
      <c r="AB187" s="19">
        <f>IF($A187="","",ROUND(ROUND(N187,0)*Parametri!$C$6,2))</f>
        <v/>
      </c>
      <c r="AC187" s="19">
        <f>IF($A187="","",ROUND((I187+K187+L187)*Parametri!$C$8/Parametri!$C$7/12,2))</f>
        <v/>
      </c>
      <c r="AD187" s="20">
        <f>IF($A187="","",IFERROR(INDEX('Mese precedente'!$D$5:$D$254,MATCH(A187,'Mese precedente'!$A$5:$A$254,0)),0))</f>
        <v/>
      </c>
      <c r="AE187" s="21">
        <f>IF($A187="","",ROUND(AD187+ROUND(Parametri!$C$9/12,4)-V187,4))</f>
        <v/>
      </c>
      <c r="AF187" s="19">
        <f>IF($A187="","",ROUND(I187+K187+L187+M187,2))</f>
        <v/>
      </c>
      <c r="AG187" s="19">
        <f>IF($A187="","",ROUND(N187-O187-Q187-R187,2))</f>
        <v/>
      </c>
      <c r="AH187" s="22">
        <f>IF($A187="","",IFERROR(INDEX('Mese precedente'!$C$5:$C$254,MATCH(A187,'Mese precedente'!$A$5:$A$254,0)),""))</f>
        <v/>
      </c>
      <c r="AI187" s="23">
        <f>IF($A187="","",IF(AH187="","",S187/AH187-1))</f>
        <v/>
      </c>
      <c r="AJ187" s="4">
        <f>IF($A187="","",CHAR(65+MOD(SUMPRODUCT(SUMIF('Codice fiscale'!$A$5:$A$40,MID(C187,{1,3,5,7,9,11,13,15},1),'Codice fiscale'!$B$5:$B$40))+SUMPRODUCT(SUMIF('Codice fiscale'!$A$5:$A$40,MID(C187,{2,4,6,8,10,12,14},1),'Codice fiscale'!$C$5:$C$40)),26)))</f>
        <v/>
      </c>
      <c r="AK187" s="4">
        <f>IF($A187="","",IF(ABS(I187-X187)&gt;Parametri!$C$11,"ERRORE","OK"))</f>
        <v/>
      </c>
      <c r="AL187" s="4">
        <f>IF($A187="","",IF(ABS(K187-AA187)&gt;Parametri!$C$11,"ERRORE","OK"))</f>
        <v/>
      </c>
      <c r="AM187" s="4">
        <f>IF($A187="","",IF(ABS(O187-AB187)&gt;Parametri!$C$11,"ERRORE","OK"))</f>
        <v/>
      </c>
      <c r="AN187" s="4">
        <f>IF($A187="","",IF(ABS(T187-AC187)&gt;Parametri!$C$11,"ERRORE","OK"))</f>
        <v/>
      </c>
      <c r="AO187" s="4">
        <f>IF($A187="","",IF(ABS(W187-AE187)&gt;Parametri!$C$12,"ERRORE","OK"))</f>
        <v/>
      </c>
      <c r="AP187" s="4">
        <f>IF($A187="","",IF(OR(ABS(N187-AF187)&gt;Parametri!$C$11,ABS(S187-AG187)&gt;Parametri!$C$11),"ERRORE","OK"))</f>
        <v/>
      </c>
      <c r="AQ187" s="4">
        <f>IF($A187="","",IF(AI187="","OK",IF(AND(ABS(AI187)&gt;Parametri!$C$10,G187=""),"ERRORE","OK")))</f>
        <v/>
      </c>
      <c r="AR187" s="4">
        <f>IF($A187="","",IF(AND(LEN(C187)=16,RIGHT(C187,1)=AJ187),"OK","ERRORE"))</f>
        <v/>
      </c>
      <c r="AS187" s="4">
        <f>IF($A187="","",IF(ISNA(MATCH(A187,'Mese precedente'!$A$5:$A$254,0)),"OK",IF(AND(G187="",OR(INDEX('Mese precedente'!$E$5:$E$254,MATCH(A187,'Mese precedente'!$A$5:$A$254,0))&amp;""&lt;&gt;D187&amp;"",ABS(INDEX('Mese precedente'!$F$5:$F$254,MATCH(A187,'Mese precedente'!$A$5:$A$254,0))-F187)&gt;Parametri!$C$11,ABS(INDEX('Mese precedente'!$G$5:$G$254,MATCH(A187,'Mese precedente'!$A$5:$A$254,0))-L187)&gt;Parametri!$C$11,INDEX('Mese precedente'!$H$5:$H$254,MATCH(A187,'Mese precedente'!$A$5:$A$254,0))&lt;&gt;E187)),"ERRORE","OK")))</f>
        <v/>
      </c>
      <c r="AT187" s="12">
        <f>IF($A187="","",COUNTIF(AK187:AS187,"ERRORE")+COUNTIF(AY187,"ERRORE"))</f>
        <v/>
      </c>
      <c r="AW187" s="4">
        <f>IF($A187="","",IF(E187&lt;=DATE(YEAR(Parametri!$C$5),1,1),MONTH(Parametri!$C$5),(YEAR(Parametri!$C$5)*12+MONTH(Parametri!$C$5))-(YEAR(E187)*12+MONTH(E187))+IF(DAY(EOMONTH(E187,0))-DAY(E187)+1&gt;=Parametri!$C$14,1,0)))</f>
        <v/>
      </c>
      <c r="AX187" s="4">
        <f>IF($A187="","",IF(E187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187)*12+MONTH(E187))+IF(DAY(EOMONTH(E187,0))-DAY(E187)+1&gt;=Parametri!$C$14,1,0)))</f>
        <v/>
      </c>
      <c r="AY187" s="4">
        <f>IF($A187="","",IF(AND(AU187="",AV187=""),"OK",IF(OR(AU187&lt;&gt;AW187,AV187&lt;&gt;AX187),"ERRORE","OK")))</f>
        <v/>
      </c>
    </row>
    <row r="188">
      <c r="X188" s="19">
        <f>IF($A188="","",ROUND(INDEX(CCNL!$F$5:$F$12,MATCH(D188,CCNL!$A$5:$A$12,0))*F188,2))</f>
        <v/>
      </c>
      <c r="Y188" s="4">
        <f>IF($A188="","",(YEAR(Parametri!$C$5)*12+MONTH(Parametri!$C$5))-(YEAR(E188)*12+MONTH(E188)))</f>
        <v/>
      </c>
      <c r="Z188" s="4">
        <f>IF($A188="","",MIN(Parametri!$C$13,MAX(0,INT((Y188-1)/36))))</f>
        <v/>
      </c>
      <c r="AA188" s="19">
        <f>IF($A188="","",ROUND(INDEX(CCNL!$I$5:$I$12,MATCH(D188,CCNL!$A$5:$A$12,0))*Z188*F188,2))</f>
        <v/>
      </c>
      <c r="AB188" s="19">
        <f>IF($A188="","",ROUND(ROUND(N188,0)*Parametri!$C$6,2))</f>
        <v/>
      </c>
      <c r="AC188" s="19">
        <f>IF($A188="","",ROUND((I188+K188+L188)*Parametri!$C$8/Parametri!$C$7/12,2))</f>
        <v/>
      </c>
      <c r="AD188" s="20">
        <f>IF($A188="","",IFERROR(INDEX('Mese precedente'!$D$5:$D$254,MATCH(A188,'Mese precedente'!$A$5:$A$254,0)),0))</f>
        <v/>
      </c>
      <c r="AE188" s="21">
        <f>IF($A188="","",ROUND(AD188+ROUND(Parametri!$C$9/12,4)-V188,4))</f>
        <v/>
      </c>
      <c r="AF188" s="19">
        <f>IF($A188="","",ROUND(I188+K188+L188+M188,2))</f>
        <v/>
      </c>
      <c r="AG188" s="19">
        <f>IF($A188="","",ROUND(N188-O188-Q188-R188,2))</f>
        <v/>
      </c>
      <c r="AH188" s="22">
        <f>IF($A188="","",IFERROR(INDEX('Mese precedente'!$C$5:$C$254,MATCH(A188,'Mese precedente'!$A$5:$A$254,0)),""))</f>
        <v/>
      </c>
      <c r="AI188" s="23">
        <f>IF($A188="","",IF(AH188="","",S188/AH188-1))</f>
        <v/>
      </c>
      <c r="AJ188" s="4">
        <f>IF($A188="","",CHAR(65+MOD(SUMPRODUCT(SUMIF('Codice fiscale'!$A$5:$A$40,MID(C188,{1,3,5,7,9,11,13,15},1),'Codice fiscale'!$B$5:$B$40))+SUMPRODUCT(SUMIF('Codice fiscale'!$A$5:$A$40,MID(C188,{2,4,6,8,10,12,14},1),'Codice fiscale'!$C$5:$C$40)),26)))</f>
        <v/>
      </c>
      <c r="AK188" s="4">
        <f>IF($A188="","",IF(ABS(I188-X188)&gt;Parametri!$C$11,"ERRORE","OK"))</f>
        <v/>
      </c>
      <c r="AL188" s="4">
        <f>IF($A188="","",IF(ABS(K188-AA188)&gt;Parametri!$C$11,"ERRORE","OK"))</f>
        <v/>
      </c>
      <c r="AM188" s="4">
        <f>IF($A188="","",IF(ABS(O188-AB188)&gt;Parametri!$C$11,"ERRORE","OK"))</f>
        <v/>
      </c>
      <c r="AN188" s="4">
        <f>IF($A188="","",IF(ABS(T188-AC188)&gt;Parametri!$C$11,"ERRORE","OK"))</f>
        <v/>
      </c>
      <c r="AO188" s="4">
        <f>IF($A188="","",IF(ABS(W188-AE188)&gt;Parametri!$C$12,"ERRORE","OK"))</f>
        <v/>
      </c>
      <c r="AP188" s="4">
        <f>IF($A188="","",IF(OR(ABS(N188-AF188)&gt;Parametri!$C$11,ABS(S188-AG188)&gt;Parametri!$C$11),"ERRORE","OK"))</f>
        <v/>
      </c>
      <c r="AQ188" s="4">
        <f>IF($A188="","",IF(AI188="","OK",IF(AND(ABS(AI188)&gt;Parametri!$C$10,G188=""),"ERRORE","OK")))</f>
        <v/>
      </c>
      <c r="AR188" s="4">
        <f>IF($A188="","",IF(AND(LEN(C188)=16,RIGHT(C188,1)=AJ188),"OK","ERRORE"))</f>
        <v/>
      </c>
      <c r="AS188" s="4">
        <f>IF($A188="","",IF(ISNA(MATCH(A188,'Mese precedente'!$A$5:$A$254,0)),"OK",IF(AND(G188="",OR(INDEX('Mese precedente'!$E$5:$E$254,MATCH(A188,'Mese precedente'!$A$5:$A$254,0))&amp;""&lt;&gt;D188&amp;"",ABS(INDEX('Mese precedente'!$F$5:$F$254,MATCH(A188,'Mese precedente'!$A$5:$A$254,0))-F188)&gt;Parametri!$C$11,ABS(INDEX('Mese precedente'!$G$5:$G$254,MATCH(A188,'Mese precedente'!$A$5:$A$254,0))-L188)&gt;Parametri!$C$11,INDEX('Mese precedente'!$H$5:$H$254,MATCH(A188,'Mese precedente'!$A$5:$A$254,0))&lt;&gt;E188)),"ERRORE","OK")))</f>
        <v/>
      </c>
      <c r="AT188" s="12">
        <f>IF($A188="","",COUNTIF(AK188:AS188,"ERRORE")+COUNTIF(AY188,"ERRORE"))</f>
        <v/>
      </c>
      <c r="AW188" s="4">
        <f>IF($A188="","",IF(E188&lt;=DATE(YEAR(Parametri!$C$5),1,1),MONTH(Parametri!$C$5),(YEAR(Parametri!$C$5)*12+MONTH(Parametri!$C$5))-(YEAR(E188)*12+MONTH(E188))+IF(DAY(EOMONTH(E188,0))-DAY(E188)+1&gt;=Parametri!$C$14,1,0)))</f>
        <v/>
      </c>
      <c r="AX188" s="4">
        <f>IF($A188="","",IF(E188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188)*12+MONTH(E188))+IF(DAY(EOMONTH(E188,0))-DAY(E188)+1&gt;=Parametri!$C$14,1,0)))</f>
        <v/>
      </c>
      <c r="AY188" s="4">
        <f>IF($A188="","",IF(AND(AU188="",AV188=""),"OK",IF(OR(AU188&lt;&gt;AW188,AV188&lt;&gt;AX188),"ERRORE","OK")))</f>
        <v/>
      </c>
    </row>
    <row r="189">
      <c r="X189" s="19">
        <f>IF($A189="","",ROUND(INDEX(CCNL!$F$5:$F$12,MATCH(D189,CCNL!$A$5:$A$12,0))*F189,2))</f>
        <v/>
      </c>
      <c r="Y189" s="4">
        <f>IF($A189="","",(YEAR(Parametri!$C$5)*12+MONTH(Parametri!$C$5))-(YEAR(E189)*12+MONTH(E189)))</f>
        <v/>
      </c>
      <c r="Z189" s="4">
        <f>IF($A189="","",MIN(Parametri!$C$13,MAX(0,INT((Y189-1)/36))))</f>
        <v/>
      </c>
      <c r="AA189" s="19">
        <f>IF($A189="","",ROUND(INDEX(CCNL!$I$5:$I$12,MATCH(D189,CCNL!$A$5:$A$12,0))*Z189*F189,2))</f>
        <v/>
      </c>
      <c r="AB189" s="19">
        <f>IF($A189="","",ROUND(ROUND(N189,0)*Parametri!$C$6,2))</f>
        <v/>
      </c>
      <c r="AC189" s="19">
        <f>IF($A189="","",ROUND((I189+K189+L189)*Parametri!$C$8/Parametri!$C$7/12,2))</f>
        <v/>
      </c>
      <c r="AD189" s="20">
        <f>IF($A189="","",IFERROR(INDEX('Mese precedente'!$D$5:$D$254,MATCH(A189,'Mese precedente'!$A$5:$A$254,0)),0))</f>
        <v/>
      </c>
      <c r="AE189" s="21">
        <f>IF($A189="","",ROUND(AD189+ROUND(Parametri!$C$9/12,4)-V189,4))</f>
        <v/>
      </c>
      <c r="AF189" s="19">
        <f>IF($A189="","",ROUND(I189+K189+L189+M189,2))</f>
        <v/>
      </c>
      <c r="AG189" s="19">
        <f>IF($A189="","",ROUND(N189-O189-Q189-R189,2))</f>
        <v/>
      </c>
      <c r="AH189" s="22">
        <f>IF($A189="","",IFERROR(INDEX('Mese precedente'!$C$5:$C$254,MATCH(A189,'Mese precedente'!$A$5:$A$254,0)),""))</f>
        <v/>
      </c>
      <c r="AI189" s="23">
        <f>IF($A189="","",IF(AH189="","",S189/AH189-1))</f>
        <v/>
      </c>
      <c r="AJ189" s="4">
        <f>IF($A189="","",CHAR(65+MOD(SUMPRODUCT(SUMIF('Codice fiscale'!$A$5:$A$40,MID(C189,{1,3,5,7,9,11,13,15},1),'Codice fiscale'!$B$5:$B$40))+SUMPRODUCT(SUMIF('Codice fiscale'!$A$5:$A$40,MID(C189,{2,4,6,8,10,12,14},1),'Codice fiscale'!$C$5:$C$40)),26)))</f>
        <v/>
      </c>
      <c r="AK189" s="4">
        <f>IF($A189="","",IF(ABS(I189-X189)&gt;Parametri!$C$11,"ERRORE","OK"))</f>
        <v/>
      </c>
      <c r="AL189" s="4">
        <f>IF($A189="","",IF(ABS(K189-AA189)&gt;Parametri!$C$11,"ERRORE","OK"))</f>
        <v/>
      </c>
      <c r="AM189" s="4">
        <f>IF($A189="","",IF(ABS(O189-AB189)&gt;Parametri!$C$11,"ERRORE","OK"))</f>
        <v/>
      </c>
      <c r="AN189" s="4">
        <f>IF($A189="","",IF(ABS(T189-AC189)&gt;Parametri!$C$11,"ERRORE","OK"))</f>
        <v/>
      </c>
      <c r="AO189" s="4">
        <f>IF($A189="","",IF(ABS(W189-AE189)&gt;Parametri!$C$12,"ERRORE","OK"))</f>
        <v/>
      </c>
      <c r="AP189" s="4">
        <f>IF($A189="","",IF(OR(ABS(N189-AF189)&gt;Parametri!$C$11,ABS(S189-AG189)&gt;Parametri!$C$11),"ERRORE","OK"))</f>
        <v/>
      </c>
      <c r="AQ189" s="4">
        <f>IF($A189="","",IF(AI189="","OK",IF(AND(ABS(AI189)&gt;Parametri!$C$10,G189=""),"ERRORE","OK")))</f>
        <v/>
      </c>
      <c r="AR189" s="4">
        <f>IF($A189="","",IF(AND(LEN(C189)=16,RIGHT(C189,1)=AJ189),"OK","ERRORE"))</f>
        <v/>
      </c>
      <c r="AS189" s="4">
        <f>IF($A189="","",IF(ISNA(MATCH(A189,'Mese precedente'!$A$5:$A$254,0)),"OK",IF(AND(G189="",OR(INDEX('Mese precedente'!$E$5:$E$254,MATCH(A189,'Mese precedente'!$A$5:$A$254,0))&amp;""&lt;&gt;D189&amp;"",ABS(INDEX('Mese precedente'!$F$5:$F$254,MATCH(A189,'Mese precedente'!$A$5:$A$254,0))-F189)&gt;Parametri!$C$11,ABS(INDEX('Mese precedente'!$G$5:$G$254,MATCH(A189,'Mese precedente'!$A$5:$A$254,0))-L189)&gt;Parametri!$C$11,INDEX('Mese precedente'!$H$5:$H$254,MATCH(A189,'Mese precedente'!$A$5:$A$254,0))&lt;&gt;E189)),"ERRORE","OK")))</f>
        <v/>
      </c>
      <c r="AT189" s="12">
        <f>IF($A189="","",COUNTIF(AK189:AS189,"ERRORE")+COUNTIF(AY189,"ERRORE"))</f>
        <v/>
      </c>
      <c r="AW189" s="4">
        <f>IF($A189="","",IF(E189&lt;=DATE(YEAR(Parametri!$C$5),1,1),MONTH(Parametri!$C$5),(YEAR(Parametri!$C$5)*12+MONTH(Parametri!$C$5))-(YEAR(E189)*12+MONTH(E189))+IF(DAY(EOMONTH(E189,0))-DAY(E189)+1&gt;=Parametri!$C$14,1,0)))</f>
        <v/>
      </c>
      <c r="AX189" s="4">
        <f>IF($A189="","",IF(E189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189)*12+MONTH(E189))+IF(DAY(EOMONTH(E189,0))-DAY(E189)+1&gt;=Parametri!$C$14,1,0)))</f>
        <v/>
      </c>
      <c r="AY189" s="4">
        <f>IF($A189="","",IF(AND(AU189="",AV189=""),"OK",IF(OR(AU189&lt;&gt;AW189,AV189&lt;&gt;AX189),"ERRORE","OK")))</f>
        <v/>
      </c>
    </row>
    <row r="190">
      <c r="X190" s="19">
        <f>IF($A190="","",ROUND(INDEX(CCNL!$F$5:$F$12,MATCH(D190,CCNL!$A$5:$A$12,0))*F190,2))</f>
        <v/>
      </c>
      <c r="Y190" s="4">
        <f>IF($A190="","",(YEAR(Parametri!$C$5)*12+MONTH(Parametri!$C$5))-(YEAR(E190)*12+MONTH(E190)))</f>
        <v/>
      </c>
      <c r="Z190" s="4">
        <f>IF($A190="","",MIN(Parametri!$C$13,MAX(0,INT((Y190-1)/36))))</f>
        <v/>
      </c>
      <c r="AA190" s="19">
        <f>IF($A190="","",ROUND(INDEX(CCNL!$I$5:$I$12,MATCH(D190,CCNL!$A$5:$A$12,0))*Z190*F190,2))</f>
        <v/>
      </c>
      <c r="AB190" s="19">
        <f>IF($A190="","",ROUND(ROUND(N190,0)*Parametri!$C$6,2))</f>
        <v/>
      </c>
      <c r="AC190" s="19">
        <f>IF($A190="","",ROUND((I190+K190+L190)*Parametri!$C$8/Parametri!$C$7/12,2))</f>
        <v/>
      </c>
      <c r="AD190" s="20">
        <f>IF($A190="","",IFERROR(INDEX('Mese precedente'!$D$5:$D$254,MATCH(A190,'Mese precedente'!$A$5:$A$254,0)),0))</f>
        <v/>
      </c>
      <c r="AE190" s="21">
        <f>IF($A190="","",ROUND(AD190+ROUND(Parametri!$C$9/12,4)-V190,4))</f>
        <v/>
      </c>
      <c r="AF190" s="19">
        <f>IF($A190="","",ROUND(I190+K190+L190+M190,2))</f>
        <v/>
      </c>
      <c r="AG190" s="19">
        <f>IF($A190="","",ROUND(N190-O190-Q190-R190,2))</f>
        <v/>
      </c>
      <c r="AH190" s="22">
        <f>IF($A190="","",IFERROR(INDEX('Mese precedente'!$C$5:$C$254,MATCH(A190,'Mese precedente'!$A$5:$A$254,0)),""))</f>
        <v/>
      </c>
      <c r="AI190" s="23">
        <f>IF($A190="","",IF(AH190="","",S190/AH190-1))</f>
        <v/>
      </c>
      <c r="AJ190" s="4">
        <f>IF($A190="","",CHAR(65+MOD(SUMPRODUCT(SUMIF('Codice fiscale'!$A$5:$A$40,MID(C190,{1,3,5,7,9,11,13,15},1),'Codice fiscale'!$B$5:$B$40))+SUMPRODUCT(SUMIF('Codice fiscale'!$A$5:$A$40,MID(C190,{2,4,6,8,10,12,14},1),'Codice fiscale'!$C$5:$C$40)),26)))</f>
        <v/>
      </c>
      <c r="AK190" s="4">
        <f>IF($A190="","",IF(ABS(I190-X190)&gt;Parametri!$C$11,"ERRORE","OK"))</f>
        <v/>
      </c>
      <c r="AL190" s="4">
        <f>IF($A190="","",IF(ABS(K190-AA190)&gt;Parametri!$C$11,"ERRORE","OK"))</f>
        <v/>
      </c>
      <c r="AM190" s="4">
        <f>IF($A190="","",IF(ABS(O190-AB190)&gt;Parametri!$C$11,"ERRORE","OK"))</f>
        <v/>
      </c>
      <c r="AN190" s="4">
        <f>IF($A190="","",IF(ABS(T190-AC190)&gt;Parametri!$C$11,"ERRORE","OK"))</f>
        <v/>
      </c>
      <c r="AO190" s="4">
        <f>IF($A190="","",IF(ABS(W190-AE190)&gt;Parametri!$C$12,"ERRORE","OK"))</f>
        <v/>
      </c>
      <c r="AP190" s="4">
        <f>IF($A190="","",IF(OR(ABS(N190-AF190)&gt;Parametri!$C$11,ABS(S190-AG190)&gt;Parametri!$C$11),"ERRORE","OK"))</f>
        <v/>
      </c>
      <c r="AQ190" s="4">
        <f>IF($A190="","",IF(AI190="","OK",IF(AND(ABS(AI190)&gt;Parametri!$C$10,G190=""),"ERRORE","OK")))</f>
        <v/>
      </c>
      <c r="AR190" s="4">
        <f>IF($A190="","",IF(AND(LEN(C190)=16,RIGHT(C190,1)=AJ190),"OK","ERRORE"))</f>
        <v/>
      </c>
      <c r="AS190" s="4">
        <f>IF($A190="","",IF(ISNA(MATCH(A190,'Mese precedente'!$A$5:$A$254,0)),"OK",IF(AND(G190="",OR(INDEX('Mese precedente'!$E$5:$E$254,MATCH(A190,'Mese precedente'!$A$5:$A$254,0))&amp;""&lt;&gt;D190&amp;"",ABS(INDEX('Mese precedente'!$F$5:$F$254,MATCH(A190,'Mese precedente'!$A$5:$A$254,0))-F190)&gt;Parametri!$C$11,ABS(INDEX('Mese precedente'!$G$5:$G$254,MATCH(A190,'Mese precedente'!$A$5:$A$254,0))-L190)&gt;Parametri!$C$11,INDEX('Mese precedente'!$H$5:$H$254,MATCH(A190,'Mese precedente'!$A$5:$A$254,0))&lt;&gt;E190)),"ERRORE","OK")))</f>
        <v/>
      </c>
      <c r="AT190" s="12">
        <f>IF($A190="","",COUNTIF(AK190:AS190,"ERRORE")+COUNTIF(AY190,"ERRORE"))</f>
        <v/>
      </c>
      <c r="AW190" s="4">
        <f>IF($A190="","",IF(E190&lt;=DATE(YEAR(Parametri!$C$5),1,1),MONTH(Parametri!$C$5),(YEAR(Parametri!$C$5)*12+MONTH(Parametri!$C$5))-(YEAR(E190)*12+MONTH(E190))+IF(DAY(EOMONTH(E190,0))-DAY(E190)+1&gt;=Parametri!$C$14,1,0)))</f>
        <v/>
      </c>
      <c r="AX190" s="4">
        <f>IF($A190="","",IF(E190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190)*12+MONTH(E190))+IF(DAY(EOMONTH(E190,0))-DAY(E190)+1&gt;=Parametri!$C$14,1,0)))</f>
        <v/>
      </c>
      <c r="AY190" s="4">
        <f>IF($A190="","",IF(AND(AU190="",AV190=""),"OK",IF(OR(AU190&lt;&gt;AW190,AV190&lt;&gt;AX190),"ERRORE","OK")))</f>
        <v/>
      </c>
    </row>
    <row r="191">
      <c r="X191" s="19">
        <f>IF($A191="","",ROUND(INDEX(CCNL!$F$5:$F$12,MATCH(D191,CCNL!$A$5:$A$12,0))*F191,2))</f>
        <v/>
      </c>
      <c r="Y191" s="4">
        <f>IF($A191="","",(YEAR(Parametri!$C$5)*12+MONTH(Parametri!$C$5))-(YEAR(E191)*12+MONTH(E191)))</f>
        <v/>
      </c>
      <c r="Z191" s="4">
        <f>IF($A191="","",MIN(Parametri!$C$13,MAX(0,INT((Y191-1)/36))))</f>
        <v/>
      </c>
      <c r="AA191" s="19">
        <f>IF($A191="","",ROUND(INDEX(CCNL!$I$5:$I$12,MATCH(D191,CCNL!$A$5:$A$12,0))*Z191*F191,2))</f>
        <v/>
      </c>
      <c r="AB191" s="19">
        <f>IF($A191="","",ROUND(ROUND(N191,0)*Parametri!$C$6,2))</f>
        <v/>
      </c>
      <c r="AC191" s="19">
        <f>IF($A191="","",ROUND((I191+K191+L191)*Parametri!$C$8/Parametri!$C$7/12,2))</f>
        <v/>
      </c>
      <c r="AD191" s="20">
        <f>IF($A191="","",IFERROR(INDEX('Mese precedente'!$D$5:$D$254,MATCH(A191,'Mese precedente'!$A$5:$A$254,0)),0))</f>
        <v/>
      </c>
      <c r="AE191" s="21">
        <f>IF($A191="","",ROUND(AD191+ROUND(Parametri!$C$9/12,4)-V191,4))</f>
        <v/>
      </c>
      <c r="AF191" s="19">
        <f>IF($A191="","",ROUND(I191+K191+L191+M191,2))</f>
        <v/>
      </c>
      <c r="AG191" s="19">
        <f>IF($A191="","",ROUND(N191-O191-Q191-R191,2))</f>
        <v/>
      </c>
      <c r="AH191" s="22">
        <f>IF($A191="","",IFERROR(INDEX('Mese precedente'!$C$5:$C$254,MATCH(A191,'Mese precedente'!$A$5:$A$254,0)),""))</f>
        <v/>
      </c>
      <c r="AI191" s="23">
        <f>IF($A191="","",IF(AH191="","",S191/AH191-1))</f>
        <v/>
      </c>
      <c r="AJ191" s="4">
        <f>IF($A191="","",CHAR(65+MOD(SUMPRODUCT(SUMIF('Codice fiscale'!$A$5:$A$40,MID(C191,{1,3,5,7,9,11,13,15},1),'Codice fiscale'!$B$5:$B$40))+SUMPRODUCT(SUMIF('Codice fiscale'!$A$5:$A$40,MID(C191,{2,4,6,8,10,12,14},1),'Codice fiscale'!$C$5:$C$40)),26)))</f>
        <v/>
      </c>
      <c r="AK191" s="4">
        <f>IF($A191="","",IF(ABS(I191-X191)&gt;Parametri!$C$11,"ERRORE","OK"))</f>
        <v/>
      </c>
      <c r="AL191" s="4">
        <f>IF($A191="","",IF(ABS(K191-AA191)&gt;Parametri!$C$11,"ERRORE","OK"))</f>
        <v/>
      </c>
      <c r="AM191" s="4">
        <f>IF($A191="","",IF(ABS(O191-AB191)&gt;Parametri!$C$11,"ERRORE","OK"))</f>
        <v/>
      </c>
      <c r="AN191" s="4">
        <f>IF($A191="","",IF(ABS(T191-AC191)&gt;Parametri!$C$11,"ERRORE","OK"))</f>
        <v/>
      </c>
      <c r="AO191" s="4">
        <f>IF($A191="","",IF(ABS(W191-AE191)&gt;Parametri!$C$12,"ERRORE","OK"))</f>
        <v/>
      </c>
      <c r="AP191" s="4">
        <f>IF($A191="","",IF(OR(ABS(N191-AF191)&gt;Parametri!$C$11,ABS(S191-AG191)&gt;Parametri!$C$11),"ERRORE","OK"))</f>
        <v/>
      </c>
      <c r="AQ191" s="4">
        <f>IF($A191="","",IF(AI191="","OK",IF(AND(ABS(AI191)&gt;Parametri!$C$10,G191=""),"ERRORE","OK")))</f>
        <v/>
      </c>
      <c r="AR191" s="4">
        <f>IF($A191="","",IF(AND(LEN(C191)=16,RIGHT(C191,1)=AJ191),"OK","ERRORE"))</f>
        <v/>
      </c>
      <c r="AS191" s="4">
        <f>IF($A191="","",IF(ISNA(MATCH(A191,'Mese precedente'!$A$5:$A$254,0)),"OK",IF(AND(G191="",OR(INDEX('Mese precedente'!$E$5:$E$254,MATCH(A191,'Mese precedente'!$A$5:$A$254,0))&amp;""&lt;&gt;D191&amp;"",ABS(INDEX('Mese precedente'!$F$5:$F$254,MATCH(A191,'Mese precedente'!$A$5:$A$254,0))-F191)&gt;Parametri!$C$11,ABS(INDEX('Mese precedente'!$G$5:$G$254,MATCH(A191,'Mese precedente'!$A$5:$A$254,0))-L191)&gt;Parametri!$C$11,INDEX('Mese precedente'!$H$5:$H$254,MATCH(A191,'Mese precedente'!$A$5:$A$254,0))&lt;&gt;E191)),"ERRORE","OK")))</f>
        <v/>
      </c>
      <c r="AT191" s="12">
        <f>IF($A191="","",COUNTIF(AK191:AS191,"ERRORE")+COUNTIF(AY191,"ERRORE"))</f>
        <v/>
      </c>
      <c r="AW191" s="4">
        <f>IF($A191="","",IF(E191&lt;=DATE(YEAR(Parametri!$C$5),1,1),MONTH(Parametri!$C$5),(YEAR(Parametri!$C$5)*12+MONTH(Parametri!$C$5))-(YEAR(E191)*12+MONTH(E191))+IF(DAY(EOMONTH(E191,0))-DAY(E191)+1&gt;=Parametri!$C$14,1,0)))</f>
        <v/>
      </c>
      <c r="AX191" s="4">
        <f>IF($A191="","",IF(E191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191)*12+MONTH(E191))+IF(DAY(EOMONTH(E191,0))-DAY(E191)+1&gt;=Parametri!$C$14,1,0)))</f>
        <v/>
      </c>
      <c r="AY191" s="4">
        <f>IF($A191="","",IF(AND(AU191="",AV191=""),"OK",IF(OR(AU191&lt;&gt;AW191,AV191&lt;&gt;AX191),"ERRORE","OK")))</f>
        <v/>
      </c>
    </row>
    <row r="192">
      <c r="X192" s="19">
        <f>IF($A192="","",ROUND(INDEX(CCNL!$F$5:$F$12,MATCH(D192,CCNL!$A$5:$A$12,0))*F192,2))</f>
        <v/>
      </c>
      <c r="Y192" s="4">
        <f>IF($A192="","",(YEAR(Parametri!$C$5)*12+MONTH(Parametri!$C$5))-(YEAR(E192)*12+MONTH(E192)))</f>
        <v/>
      </c>
      <c r="Z192" s="4">
        <f>IF($A192="","",MIN(Parametri!$C$13,MAX(0,INT((Y192-1)/36))))</f>
        <v/>
      </c>
      <c r="AA192" s="19">
        <f>IF($A192="","",ROUND(INDEX(CCNL!$I$5:$I$12,MATCH(D192,CCNL!$A$5:$A$12,0))*Z192*F192,2))</f>
        <v/>
      </c>
      <c r="AB192" s="19">
        <f>IF($A192="","",ROUND(ROUND(N192,0)*Parametri!$C$6,2))</f>
        <v/>
      </c>
      <c r="AC192" s="19">
        <f>IF($A192="","",ROUND((I192+K192+L192)*Parametri!$C$8/Parametri!$C$7/12,2))</f>
        <v/>
      </c>
      <c r="AD192" s="20">
        <f>IF($A192="","",IFERROR(INDEX('Mese precedente'!$D$5:$D$254,MATCH(A192,'Mese precedente'!$A$5:$A$254,0)),0))</f>
        <v/>
      </c>
      <c r="AE192" s="21">
        <f>IF($A192="","",ROUND(AD192+ROUND(Parametri!$C$9/12,4)-V192,4))</f>
        <v/>
      </c>
      <c r="AF192" s="19">
        <f>IF($A192="","",ROUND(I192+K192+L192+M192,2))</f>
        <v/>
      </c>
      <c r="AG192" s="19">
        <f>IF($A192="","",ROUND(N192-O192-Q192-R192,2))</f>
        <v/>
      </c>
      <c r="AH192" s="22">
        <f>IF($A192="","",IFERROR(INDEX('Mese precedente'!$C$5:$C$254,MATCH(A192,'Mese precedente'!$A$5:$A$254,0)),""))</f>
        <v/>
      </c>
      <c r="AI192" s="23">
        <f>IF($A192="","",IF(AH192="","",S192/AH192-1))</f>
        <v/>
      </c>
      <c r="AJ192" s="4">
        <f>IF($A192="","",CHAR(65+MOD(SUMPRODUCT(SUMIF('Codice fiscale'!$A$5:$A$40,MID(C192,{1,3,5,7,9,11,13,15},1),'Codice fiscale'!$B$5:$B$40))+SUMPRODUCT(SUMIF('Codice fiscale'!$A$5:$A$40,MID(C192,{2,4,6,8,10,12,14},1),'Codice fiscale'!$C$5:$C$40)),26)))</f>
        <v/>
      </c>
      <c r="AK192" s="4">
        <f>IF($A192="","",IF(ABS(I192-X192)&gt;Parametri!$C$11,"ERRORE","OK"))</f>
        <v/>
      </c>
      <c r="AL192" s="4">
        <f>IF($A192="","",IF(ABS(K192-AA192)&gt;Parametri!$C$11,"ERRORE","OK"))</f>
        <v/>
      </c>
      <c r="AM192" s="4">
        <f>IF($A192="","",IF(ABS(O192-AB192)&gt;Parametri!$C$11,"ERRORE","OK"))</f>
        <v/>
      </c>
      <c r="AN192" s="4">
        <f>IF($A192="","",IF(ABS(T192-AC192)&gt;Parametri!$C$11,"ERRORE","OK"))</f>
        <v/>
      </c>
      <c r="AO192" s="4">
        <f>IF($A192="","",IF(ABS(W192-AE192)&gt;Parametri!$C$12,"ERRORE","OK"))</f>
        <v/>
      </c>
      <c r="AP192" s="4">
        <f>IF($A192="","",IF(OR(ABS(N192-AF192)&gt;Parametri!$C$11,ABS(S192-AG192)&gt;Parametri!$C$11),"ERRORE","OK"))</f>
        <v/>
      </c>
      <c r="AQ192" s="4">
        <f>IF($A192="","",IF(AI192="","OK",IF(AND(ABS(AI192)&gt;Parametri!$C$10,G192=""),"ERRORE","OK")))</f>
        <v/>
      </c>
      <c r="AR192" s="4">
        <f>IF($A192="","",IF(AND(LEN(C192)=16,RIGHT(C192,1)=AJ192),"OK","ERRORE"))</f>
        <v/>
      </c>
      <c r="AS192" s="4">
        <f>IF($A192="","",IF(ISNA(MATCH(A192,'Mese precedente'!$A$5:$A$254,0)),"OK",IF(AND(G192="",OR(INDEX('Mese precedente'!$E$5:$E$254,MATCH(A192,'Mese precedente'!$A$5:$A$254,0))&amp;""&lt;&gt;D192&amp;"",ABS(INDEX('Mese precedente'!$F$5:$F$254,MATCH(A192,'Mese precedente'!$A$5:$A$254,0))-F192)&gt;Parametri!$C$11,ABS(INDEX('Mese precedente'!$G$5:$G$254,MATCH(A192,'Mese precedente'!$A$5:$A$254,0))-L192)&gt;Parametri!$C$11,INDEX('Mese precedente'!$H$5:$H$254,MATCH(A192,'Mese precedente'!$A$5:$A$254,0))&lt;&gt;E192)),"ERRORE","OK")))</f>
        <v/>
      </c>
      <c r="AT192" s="12">
        <f>IF($A192="","",COUNTIF(AK192:AS192,"ERRORE")+COUNTIF(AY192,"ERRORE"))</f>
        <v/>
      </c>
      <c r="AW192" s="4">
        <f>IF($A192="","",IF(E192&lt;=DATE(YEAR(Parametri!$C$5),1,1),MONTH(Parametri!$C$5),(YEAR(Parametri!$C$5)*12+MONTH(Parametri!$C$5))-(YEAR(E192)*12+MONTH(E192))+IF(DAY(EOMONTH(E192,0))-DAY(E192)+1&gt;=Parametri!$C$14,1,0)))</f>
        <v/>
      </c>
      <c r="AX192" s="4">
        <f>IF($A192="","",IF(E192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192)*12+MONTH(E192))+IF(DAY(EOMONTH(E192,0))-DAY(E192)+1&gt;=Parametri!$C$14,1,0)))</f>
        <v/>
      </c>
      <c r="AY192" s="4">
        <f>IF($A192="","",IF(AND(AU192="",AV192=""),"OK",IF(OR(AU192&lt;&gt;AW192,AV192&lt;&gt;AX192),"ERRORE","OK")))</f>
        <v/>
      </c>
    </row>
    <row r="193">
      <c r="X193" s="19">
        <f>IF($A193="","",ROUND(INDEX(CCNL!$F$5:$F$12,MATCH(D193,CCNL!$A$5:$A$12,0))*F193,2))</f>
        <v/>
      </c>
      <c r="Y193" s="4">
        <f>IF($A193="","",(YEAR(Parametri!$C$5)*12+MONTH(Parametri!$C$5))-(YEAR(E193)*12+MONTH(E193)))</f>
        <v/>
      </c>
      <c r="Z193" s="4">
        <f>IF($A193="","",MIN(Parametri!$C$13,MAX(0,INT((Y193-1)/36))))</f>
        <v/>
      </c>
      <c r="AA193" s="19">
        <f>IF($A193="","",ROUND(INDEX(CCNL!$I$5:$I$12,MATCH(D193,CCNL!$A$5:$A$12,0))*Z193*F193,2))</f>
        <v/>
      </c>
      <c r="AB193" s="19">
        <f>IF($A193="","",ROUND(ROUND(N193,0)*Parametri!$C$6,2))</f>
        <v/>
      </c>
      <c r="AC193" s="19">
        <f>IF($A193="","",ROUND((I193+K193+L193)*Parametri!$C$8/Parametri!$C$7/12,2))</f>
        <v/>
      </c>
      <c r="AD193" s="20">
        <f>IF($A193="","",IFERROR(INDEX('Mese precedente'!$D$5:$D$254,MATCH(A193,'Mese precedente'!$A$5:$A$254,0)),0))</f>
        <v/>
      </c>
      <c r="AE193" s="21">
        <f>IF($A193="","",ROUND(AD193+ROUND(Parametri!$C$9/12,4)-V193,4))</f>
        <v/>
      </c>
      <c r="AF193" s="19">
        <f>IF($A193="","",ROUND(I193+K193+L193+M193,2))</f>
        <v/>
      </c>
      <c r="AG193" s="19">
        <f>IF($A193="","",ROUND(N193-O193-Q193-R193,2))</f>
        <v/>
      </c>
      <c r="AH193" s="22">
        <f>IF($A193="","",IFERROR(INDEX('Mese precedente'!$C$5:$C$254,MATCH(A193,'Mese precedente'!$A$5:$A$254,0)),""))</f>
        <v/>
      </c>
      <c r="AI193" s="23">
        <f>IF($A193="","",IF(AH193="","",S193/AH193-1))</f>
        <v/>
      </c>
      <c r="AJ193" s="4">
        <f>IF($A193="","",CHAR(65+MOD(SUMPRODUCT(SUMIF('Codice fiscale'!$A$5:$A$40,MID(C193,{1,3,5,7,9,11,13,15},1),'Codice fiscale'!$B$5:$B$40))+SUMPRODUCT(SUMIF('Codice fiscale'!$A$5:$A$40,MID(C193,{2,4,6,8,10,12,14},1),'Codice fiscale'!$C$5:$C$40)),26)))</f>
        <v/>
      </c>
      <c r="AK193" s="4">
        <f>IF($A193="","",IF(ABS(I193-X193)&gt;Parametri!$C$11,"ERRORE","OK"))</f>
        <v/>
      </c>
      <c r="AL193" s="4">
        <f>IF($A193="","",IF(ABS(K193-AA193)&gt;Parametri!$C$11,"ERRORE","OK"))</f>
        <v/>
      </c>
      <c r="AM193" s="4">
        <f>IF($A193="","",IF(ABS(O193-AB193)&gt;Parametri!$C$11,"ERRORE","OK"))</f>
        <v/>
      </c>
      <c r="AN193" s="4">
        <f>IF($A193="","",IF(ABS(T193-AC193)&gt;Parametri!$C$11,"ERRORE","OK"))</f>
        <v/>
      </c>
      <c r="AO193" s="4">
        <f>IF($A193="","",IF(ABS(W193-AE193)&gt;Parametri!$C$12,"ERRORE","OK"))</f>
        <v/>
      </c>
      <c r="AP193" s="4">
        <f>IF($A193="","",IF(OR(ABS(N193-AF193)&gt;Parametri!$C$11,ABS(S193-AG193)&gt;Parametri!$C$11),"ERRORE","OK"))</f>
        <v/>
      </c>
      <c r="AQ193" s="4">
        <f>IF($A193="","",IF(AI193="","OK",IF(AND(ABS(AI193)&gt;Parametri!$C$10,G193=""),"ERRORE","OK")))</f>
        <v/>
      </c>
      <c r="AR193" s="4">
        <f>IF($A193="","",IF(AND(LEN(C193)=16,RIGHT(C193,1)=AJ193),"OK","ERRORE"))</f>
        <v/>
      </c>
      <c r="AS193" s="4">
        <f>IF($A193="","",IF(ISNA(MATCH(A193,'Mese precedente'!$A$5:$A$254,0)),"OK",IF(AND(G193="",OR(INDEX('Mese precedente'!$E$5:$E$254,MATCH(A193,'Mese precedente'!$A$5:$A$254,0))&amp;""&lt;&gt;D193&amp;"",ABS(INDEX('Mese precedente'!$F$5:$F$254,MATCH(A193,'Mese precedente'!$A$5:$A$254,0))-F193)&gt;Parametri!$C$11,ABS(INDEX('Mese precedente'!$G$5:$G$254,MATCH(A193,'Mese precedente'!$A$5:$A$254,0))-L193)&gt;Parametri!$C$11,INDEX('Mese precedente'!$H$5:$H$254,MATCH(A193,'Mese precedente'!$A$5:$A$254,0))&lt;&gt;E193)),"ERRORE","OK")))</f>
        <v/>
      </c>
      <c r="AT193" s="12">
        <f>IF($A193="","",COUNTIF(AK193:AS193,"ERRORE")+COUNTIF(AY193,"ERRORE"))</f>
        <v/>
      </c>
      <c r="AW193" s="4">
        <f>IF($A193="","",IF(E193&lt;=DATE(YEAR(Parametri!$C$5),1,1),MONTH(Parametri!$C$5),(YEAR(Parametri!$C$5)*12+MONTH(Parametri!$C$5))-(YEAR(E193)*12+MONTH(E193))+IF(DAY(EOMONTH(E193,0))-DAY(E193)+1&gt;=Parametri!$C$14,1,0)))</f>
        <v/>
      </c>
      <c r="AX193" s="4">
        <f>IF($A193="","",IF(E193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193)*12+MONTH(E193))+IF(DAY(EOMONTH(E193,0))-DAY(E193)+1&gt;=Parametri!$C$14,1,0)))</f>
        <v/>
      </c>
      <c r="AY193" s="4">
        <f>IF($A193="","",IF(AND(AU193="",AV193=""),"OK",IF(OR(AU193&lt;&gt;AW193,AV193&lt;&gt;AX193),"ERRORE","OK")))</f>
        <v/>
      </c>
    </row>
    <row r="194">
      <c r="X194" s="19">
        <f>IF($A194="","",ROUND(INDEX(CCNL!$F$5:$F$12,MATCH(D194,CCNL!$A$5:$A$12,0))*F194,2))</f>
        <v/>
      </c>
      <c r="Y194" s="4">
        <f>IF($A194="","",(YEAR(Parametri!$C$5)*12+MONTH(Parametri!$C$5))-(YEAR(E194)*12+MONTH(E194)))</f>
        <v/>
      </c>
      <c r="Z194" s="4">
        <f>IF($A194="","",MIN(Parametri!$C$13,MAX(0,INT((Y194-1)/36))))</f>
        <v/>
      </c>
      <c r="AA194" s="19">
        <f>IF($A194="","",ROUND(INDEX(CCNL!$I$5:$I$12,MATCH(D194,CCNL!$A$5:$A$12,0))*Z194*F194,2))</f>
        <v/>
      </c>
      <c r="AB194" s="19">
        <f>IF($A194="","",ROUND(ROUND(N194,0)*Parametri!$C$6,2))</f>
        <v/>
      </c>
      <c r="AC194" s="19">
        <f>IF($A194="","",ROUND((I194+K194+L194)*Parametri!$C$8/Parametri!$C$7/12,2))</f>
        <v/>
      </c>
      <c r="AD194" s="20">
        <f>IF($A194="","",IFERROR(INDEX('Mese precedente'!$D$5:$D$254,MATCH(A194,'Mese precedente'!$A$5:$A$254,0)),0))</f>
        <v/>
      </c>
      <c r="AE194" s="21">
        <f>IF($A194="","",ROUND(AD194+ROUND(Parametri!$C$9/12,4)-V194,4))</f>
        <v/>
      </c>
      <c r="AF194" s="19">
        <f>IF($A194="","",ROUND(I194+K194+L194+M194,2))</f>
        <v/>
      </c>
      <c r="AG194" s="19">
        <f>IF($A194="","",ROUND(N194-O194-Q194-R194,2))</f>
        <v/>
      </c>
      <c r="AH194" s="22">
        <f>IF($A194="","",IFERROR(INDEX('Mese precedente'!$C$5:$C$254,MATCH(A194,'Mese precedente'!$A$5:$A$254,0)),""))</f>
        <v/>
      </c>
      <c r="AI194" s="23">
        <f>IF($A194="","",IF(AH194="","",S194/AH194-1))</f>
        <v/>
      </c>
      <c r="AJ194" s="4">
        <f>IF($A194="","",CHAR(65+MOD(SUMPRODUCT(SUMIF('Codice fiscale'!$A$5:$A$40,MID(C194,{1,3,5,7,9,11,13,15},1),'Codice fiscale'!$B$5:$B$40))+SUMPRODUCT(SUMIF('Codice fiscale'!$A$5:$A$40,MID(C194,{2,4,6,8,10,12,14},1),'Codice fiscale'!$C$5:$C$40)),26)))</f>
        <v/>
      </c>
      <c r="AK194" s="4">
        <f>IF($A194="","",IF(ABS(I194-X194)&gt;Parametri!$C$11,"ERRORE","OK"))</f>
        <v/>
      </c>
      <c r="AL194" s="4">
        <f>IF($A194="","",IF(ABS(K194-AA194)&gt;Parametri!$C$11,"ERRORE","OK"))</f>
        <v/>
      </c>
      <c r="AM194" s="4">
        <f>IF($A194="","",IF(ABS(O194-AB194)&gt;Parametri!$C$11,"ERRORE","OK"))</f>
        <v/>
      </c>
      <c r="AN194" s="4">
        <f>IF($A194="","",IF(ABS(T194-AC194)&gt;Parametri!$C$11,"ERRORE","OK"))</f>
        <v/>
      </c>
      <c r="AO194" s="4">
        <f>IF($A194="","",IF(ABS(W194-AE194)&gt;Parametri!$C$12,"ERRORE","OK"))</f>
        <v/>
      </c>
      <c r="AP194" s="4">
        <f>IF($A194="","",IF(OR(ABS(N194-AF194)&gt;Parametri!$C$11,ABS(S194-AG194)&gt;Parametri!$C$11),"ERRORE","OK"))</f>
        <v/>
      </c>
      <c r="AQ194" s="4">
        <f>IF($A194="","",IF(AI194="","OK",IF(AND(ABS(AI194)&gt;Parametri!$C$10,G194=""),"ERRORE","OK")))</f>
        <v/>
      </c>
      <c r="AR194" s="4">
        <f>IF($A194="","",IF(AND(LEN(C194)=16,RIGHT(C194,1)=AJ194),"OK","ERRORE"))</f>
        <v/>
      </c>
      <c r="AS194" s="4">
        <f>IF($A194="","",IF(ISNA(MATCH(A194,'Mese precedente'!$A$5:$A$254,0)),"OK",IF(AND(G194="",OR(INDEX('Mese precedente'!$E$5:$E$254,MATCH(A194,'Mese precedente'!$A$5:$A$254,0))&amp;""&lt;&gt;D194&amp;"",ABS(INDEX('Mese precedente'!$F$5:$F$254,MATCH(A194,'Mese precedente'!$A$5:$A$254,0))-F194)&gt;Parametri!$C$11,ABS(INDEX('Mese precedente'!$G$5:$G$254,MATCH(A194,'Mese precedente'!$A$5:$A$254,0))-L194)&gt;Parametri!$C$11,INDEX('Mese precedente'!$H$5:$H$254,MATCH(A194,'Mese precedente'!$A$5:$A$254,0))&lt;&gt;E194)),"ERRORE","OK")))</f>
        <v/>
      </c>
      <c r="AT194" s="12">
        <f>IF($A194="","",COUNTIF(AK194:AS194,"ERRORE")+COUNTIF(AY194,"ERRORE"))</f>
        <v/>
      </c>
      <c r="AW194" s="4">
        <f>IF($A194="","",IF(E194&lt;=DATE(YEAR(Parametri!$C$5),1,1),MONTH(Parametri!$C$5),(YEAR(Parametri!$C$5)*12+MONTH(Parametri!$C$5))-(YEAR(E194)*12+MONTH(E194))+IF(DAY(EOMONTH(E194,0))-DAY(E194)+1&gt;=Parametri!$C$14,1,0)))</f>
        <v/>
      </c>
      <c r="AX194" s="4">
        <f>IF($A194="","",IF(E194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194)*12+MONTH(E194))+IF(DAY(EOMONTH(E194,0))-DAY(E194)+1&gt;=Parametri!$C$14,1,0)))</f>
        <v/>
      </c>
      <c r="AY194" s="4">
        <f>IF($A194="","",IF(AND(AU194="",AV194=""),"OK",IF(OR(AU194&lt;&gt;AW194,AV194&lt;&gt;AX194),"ERRORE","OK")))</f>
        <v/>
      </c>
    </row>
    <row r="195">
      <c r="X195" s="19">
        <f>IF($A195="","",ROUND(INDEX(CCNL!$F$5:$F$12,MATCH(D195,CCNL!$A$5:$A$12,0))*F195,2))</f>
        <v/>
      </c>
      <c r="Y195" s="4">
        <f>IF($A195="","",(YEAR(Parametri!$C$5)*12+MONTH(Parametri!$C$5))-(YEAR(E195)*12+MONTH(E195)))</f>
        <v/>
      </c>
      <c r="Z195" s="4">
        <f>IF($A195="","",MIN(Parametri!$C$13,MAX(0,INT((Y195-1)/36))))</f>
        <v/>
      </c>
      <c r="AA195" s="19">
        <f>IF($A195="","",ROUND(INDEX(CCNL!$I$5:$I$12,MATCH(D195,CCNL!$A$5:$A$12,0))*Z195*F195,2))</f>
        <v/>
      </c>
      <c r="AB195" s="19">
        <f>IF($A195="","",ROUND(ROUND(N195,0)*Parametri!$C$6,2))</f>
        <v/>
      </c>
      <c r="AC195" s="19">
        <f>IF($A195="","",ROUND((I195+K195+L195)*Parametri!$C$8/Parametri!$C$7/12,2))</f>
        <v/>
      </c>
      <c r="AD195" s="20">
        <f>IF($A195="","",IFERROR(INDEX('Mese precedente'!$D$5:$D$254,MATCH(A195,'Mese precedente'!$A$5:$A$254,0)),0))</f>
        <v/>
      </c>
      <c r="AE195" s="21">
        <f>IF($A195="","",ROUND(AD195+ROUND(Parametri!$C$9/12,4)-V195,4))</f>
        <v/>
      </c>
      <c r="AF195" s="19">
        <f>IF($A195="","",ROUND(I195+K195+L195+M195,2))</f>
        <v/>
      </c>
      <c r="AG195" s="19">
        <f>IF($A195="","",ROUND(N195-O195-Q195-R195,2))</f>
        <v/>
      </c>
      <c r="AH195" s="22">
        <f>IF($A195="","",IFERROR(INDEX('Mese precedente'!$C$5:$C$254,MATCH(A195,'Mese precedente'!$A$5:$A$254,0)),""))</f>
        <v/>
      </c>
      <c r="AI195" s="23">
        <f>IF($A195="","",IF(AH195="","",S195/AH195-1))</f>
        <v/>
      </c>
      <c r="AJ195" s="4">
        <f>IF($A195="","",CHAR(65+MOD(SUMPRODUCT(SUMIF('Codice fiscale'!$A$5:$A$40,MID(C195,{1,3,5,7,9,11,13,15},1),'Codice fiscale'!$B$5:$B$40))+SUMPRODUCT(SUMIF('Codice fiscale'!$A$5:$A$40,MID(C195,{2,4,6,8,10,12,14},1),'Codice fiscale'!$C$5:$C$40)),26)))</f>
        <v/>
      </c>
      <c r="AK195" s="4">
        <f>IF($A195="","",IF(ABS(I195-X195)&gt;Parametri!$C$11,"ERRORE","OK"))</f>
        <v/>
      </c>
      <c r="AL195" s="4">
        <f>IF($A195="","",IF(ABS(K195-AA195)&gt;Parametri!$C$11,"ERRORE","OK"))</f>
        <v/>
      </c>
      <c r="AM195" s="4">
        <f>IF($A195="","",IF(ABS(O195-AB195)&gt;Parametri!$C$11,"ERRORE","OK"))</f>
        <v/>
      </c>
      <c r="AN195" s="4">
        <f>IF($A195="","",IF(ABS(T195-AC195)&gt;Parametri!$C$11,"ERRORE","OK"))</f>
        <v/>
      </c>
      <c r="AO195" s="4">
        <f>IF($A195="","",IF(ABS(W195-AE195)&gt;Parametri!$C$12,"ERRORE","OK"))</f>
        <v/>
      </c>
      <c r="AP195" s="4">
        <f>IF($A195="","",IF(OR(ABS(N195-AF195)&gt;Parametri!$C$11,ABS(S195-AG195)&gt;Parametri!$C$11),"ERRORE","OK"))</f>
        <v/>
      </c>
      <c r="AQ195" s="4">
        <f>IF($A195="","",IF(AI195="","OK",IF(AND(ABS(AI195)&gt;Parametri!$C$10,G195=""),"ERRORE","OK")))</f>
        <v/>
      </c>
      <c r="AR195" s="4">
        <f>IF($A195="","",IF(AND(LEN(C195)=16,RIGHT(C195,1)=AJ195),"OK","ERRORE"))</f>
        <v/>
      </c>
      <c r="AS195" s="4">
        <f>IF($A195="","",IF(ISNA(MATCH(A195,'Mese precedente'!$A$5:$A$254,0)),"OK",IF(AND(G195="",OR(INDEX('Mese precedente'!$E$5:$E$254,MATCH(A195,'Mese precedente'!$A$5:$A$254,0))&amp;""&lt;&gt;D195&amp;"",ABS(INDEX('Mese precedente'!$F$5:$F$254,MATCH(A195,'Mese precedente'!$A$5:$A$254,0))-F195)&gt;Parametri!$C$11,ABS(INDEX('Mese precedente'!$G$5:$G$254,MATCH(A195,'Mese precedente'!$A$5:$A$254,0))-L195)&gt;Parametri!$C$11,INDEX('Mese precedente'!$H$5:$H$254,MATCH(A195,'Mese precedente'!$A$5:$A$254,0))&lt;&gt;E195)),"ERRORE","OK")))</f>
        <v/>
      </c>
      <c r="AT195" s="12">
        <f>IF($A195="","",COUNTIF(AK195:AS195,"ERRORE")+COUNTIF(AY195,"ERRORE"))</f>
        <v/>
      </c>
      <c r="AW195" s="4">
        <f>IF($A195="","",IF(E195&lt;=DATE(YEAR(Parametri!$C$5),1,1),MONTH(Parametri!$C$5),(YEAR(Parametri!$C$5)*12+MONTH(Parametri!$C$5))-(YEAR(E195)*12+MONTH(E195))+IF(DAY(EOMONTH(E195,0))-DAY(E195)+1&gt;=Parametri!$C$14,1,0)))</f>
        <v/>
      </c>
      <c r="AX195" s="4">
        <f>IF($A195="","",IF(E195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195)*12+MONTH(E195))+IF(DAY(EOMONTH(E195,0))-DAY(E195)+1&gt;=Parametri!$C$14,1,0)))</f>
        <v/>
      </c>
      <c r="AY195" s="4">
        <f>IF($A195="","",IF(AND(AU195="",AV195=""),"OK",IF(OR(AU195&lt;&gt;AW195,AV195&lt;&gt;AX195),"ERRORE","OK")))</f>
        <v/>
      </c>
    </row>
    <row r="196">
      <c r="X196" s="19">
        <f>IF($A196="","",ROUND(INDEX(CCNL!$F$5:$F$12,MATCH(D196,CCNL!$A$5:$A$12,0))*F196,2))</f>
        <v/>
      </c>
      <c r="Y196" s="4">
        <f>IF($A196="","",(YEAR(Parametri!$C$5)*12+MONTH(Parametri!$C$5))-(YEAR(E196)*12+MONTH(E196)))</f>
        <v/>
      </c>
      <c r="Z196" s="4">
        <f>IF($A196="","",MIN(Parametri!$C$13,MAX(0,INT((Y196-1)/36))))</f>
        <v/>
      </c>
      <c r="AA196" s="19">
        <f>IF($A196="","",ROUND(INDEX(CCNL!$I$5:$I$12,MATCH(D196,CCNL!$A$5:$A$12,0))*Z196*F196,2))</f>
        <v/>
      </c>
      <c r="AB196" s="19">
        <f>IF($A196="","",ROUND(ROUND(N196,0)*Parametri!$C$6,2))</f>
        <v/>
      </c>
      <c r="AC196" s="19">
        <f>IF($A196="","",ROUND((I196+K196+L196)*Parametri!$C$8/Parametri!$C$7/12,2))</f>
        <v/>
      </c>
      <c r="AD196" s="20">
        <f>IF($A196="","",IFERROR(INDEX('Mese precedente'!$D$5:$D$254,MATCH(A196,'Mese precedente'!$A$5:$A$254,0)),0))</f>
        <v/>
      </c>
      <c r="AE196" s="21">
        <f>IF($A196="","",ROUND(AD196+ROUND(Parametri!$C$9/12,4)-V196,4))</f>
        <v/>
      </c>
      <c r="AF196" s="19">
        <f>IF($A196="","",ROUND(I196+K196+L196+M196,2))</f>
        <v/>
      </c>
      <c r="AG196" s="19">
        <f>IF($A196="","",ROUND(N196-O196-Q196-R196,2))</f>
        <v/>
      </c>
      <c r="AH196" s="22">
        <f>IF($A196="","",IFERROR(INDEX('Mese precedente'!$C$5:$C$254,MATCH(A196,'Mese precedente'!$A$5:$A$254,0)),""))</f>
        <v/>
      </c>
      <c r="AI196" s="23">
        <f>IF($A196="","",IF(AH196="","",S196/AH196-1))</f>
        <v/>
      </c>
      <c r="AJ196" s="4">
        <f>IF($A196="","",CHAR(65+MOD(SUMPRODUCT(SUMIF('Codice fiscale'!$A$5:$A$40,MID(C196,{1,3,5,7,9,11,13,15},1),'Codice fiscale'!$B$5:$B$40))+SUMPRODUCT(SUMIF('Codice fiscale'!$A$5:$A$40,MID(C196,{2,4,6,8,10,12,14},1),'Codice fiscale'!$C$5:$C$40)),26)))</f>
        <v/>
      </c>
      <c r="AK196" s="4">
        <f>IF($A196="","",IF(ABS(I196-X196)&gt;Parametri!$C$11,"ERRORE","OK"))</f>
        <v/>
      </c>
      <c r="AL196" s="4">
        <f>IF($A196="","",IF(ABS(K196-AA196)&gt;Parametri!$C$11,"ERRORE","OK"))</f>
        <v/>
      </c>
      <c r="AM196" s="4">
        <f>IF($A196="","",IF(ABS(O196-AB196)&gt;Parametri!$C$11,"ERRORE","OK"))</f>
        <v/>
      </c>
      <c r="AN196" s="4">
        <f>IF($A196="","",IF(ABS(T196-AC196)&gt;Parametri!$C$11,"ERRORE","OK"))</f>
        <v/>
      </c>
      <c r="AO196" s="4">
        <f>IF($A196="","",IF(ABS(W196-AE196)&gt;Parametri!$C$12,"ERRORE","OK"))</f>
        <v/>
      </c>
      <c r="AP196" s="4">
        <f>IF($A196="","",IF(OR(ABS(N196-AF196)&gt;Parametri!$C$11,ABS(S196-AG196)&gt;Parametri!$C$11),"ERRORE","OK"))</f>
        <v/>
      </c>
      <c r="AQ196" s="4">
        <f>IF($A196="","",IF(AI196="","OK",IF(AND(ABS(AI196)&gt;Parametri!$C$10,G196=""),"ERRORE","OK")))</f>
        <v/>
      </c>
      <c r="AR196" s="4">
        <f>IF($A196="","",IF(AND(LEN(C196)=16,RIGHT(C196,1)=AJ196),"OK","ERRORE"))</f>
        <v/>
      </c>
      <c r="AS196" s="4">
        <f>IF($A196="","",IF(ISNA(MATCH(A196,'Mese precedente'!$A$5:$A$254,0)),"OK",IF(AND(G196="",OR(INDEX('Mese precedente'!$E$5:$E$254,MATCH(A196,'Mese precedente'!$A$5:$A$254,0))&amp;""&lt;&gt;D196&amp;"",ABS(INDEX('Mese precedente'!$F$5:$F$254,MATCH(A196,'Mese precedente'!$A$5:$A$254,0))-F196)&gt;Parametri!$C$11,ABS(INDEX('Mese precedente'!$G$5:$G$254,MATCH(A196,'Mese precedente'!$A$5:$A$254,0))-L196)&gt;Parametri!$C$11,INDEX('Mese precedente'!$H$5:$H$254,MATCH(A196,'Mese precedente'!$A$5:$A$254,0))&lt;&gt;E196)),"ERRORE","OK")))</f>
        <v/>
      </c>
      <c r="AT196" s="12">
        <f>IF($A196="","",COUNTIF(AK196:AS196,"ERRORE")+COUNTIF(AY196,"ERRORE"))</f>
        <v/>
      </c>
      <c r="AW196" s="4">
        <f>IF($A196="","",IF(E196&lt;=DATE(YEAR(Parametri!$C$5),1,1),MONTH(Parametri!$C$5),(YEAR(Parametri!$C$5)*12+MONTH(Parametri!$C$5))-(YEAR(E196)*12+MONTH(E196))+IF(DAY(EOMONTH(E196,0))-DAY(E196)+1&gt;=Parametri!$C$14,1,0)))</f>
        <v/>
      </c>
      <c r="AX196" s="4">
        <f>IF($A196="","",IF(E196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196)*12+MONTH(E196))+IF(DAY(EOMONTH(E196,0))-DAY(E196)+1&gt;=Parametri!$C$14,1,0)))</f>
        <v/>
      </c>
      <c r="AY196" s="4">
        <f>IF($A196="","",IF(AND(AU196="",AV196=""),"OK",IF(OR(AU196&lt;&gt;AW196,AV196&lt;&gt;AX196),"ERRORE","OK")))</f>
        <v/>
      </c>
    </row>
    <row r="197">
      <c r="X197" s="19">
        <f>IF($A197="","",ROUND(INDEX(CCNL!$F$5:$F$12,MATCH(D197,CCNL!$A$5:$A$12,0))*F197,2))</f>
        <v/>
      </c>
      <c r="Y197" s="4">
        <f>IF($A197="","",(YEAR(Parametri!$C$5)*12+MONTH(Parametri!$C$5))-(YEAR(E197)*12+MONTH(E197)))</f>
        <v/>
      </c>
      <c r="Z197" s="4">
        <f>IF($A197="","",MIN(Parametri!$C$13,MAX(0,INT((Y197-1)/36))))</f>
        <v/>
      </c>
      <c r="AA197" s="19">
        <f>IF($A197="","",ROUND(INDEX(CCNL!$I$5:$I$12,MATCH(D197,CCNL!$A$5:$A$12,0))*Z197*F197,2))</f>
        <v/>
      </c>
      <c r="AB197" s="19">
        <f>IF($A197="","",ROUND(ROUND(N197,0)*Parametri!$C$6,2))</f>
        <v/>
      </c>
      <c r="AC197" s="19">
        <f>IF($A197="","",ROUND((I197+K197+L197)*Parametri!$C$8/Parametri!$C$7/12,2))</f>
        <v/>
      </c>
      <c r="AD197" s="20">
        <f>IF($A197="","",IFERROR(INDEX('Mese precedente'!$D$5:$D$254,MATCH(A197,'Mese precedente'!$A$5:$A$254,0)),0))</f>
        <v/>
      </c>
      <c r="AE197" s="21">
        <f>IF($A197="","",ROUND(AD197+ROUND(Parametri!$C$9/12,4)-V197,4))</f>
        <v/>
      </c>
      <c r="AF197" s="19">
        <f>IF($A197="","",ROUND(I197+K197+L197+M197,2))</f>
        <v/>
      </c>
      <c r="AG197" s="19">
        <f>IF($A197="","",ROUND(N197-O197-Q197-R197,2))</f>
        <v/>
      </c>
      <c r="AH197" s="22">
        <f>IF($A197="","",IFERROR(INDEX('Mese precedente'!$C$5:$C$254,MATCH(A197,'Mese precedente'!$A$5:$A$254,0)),""))</f>
        <v/>
      </c>
      <c r="AI197" s="23">
        <f>IF($A197="","",IF(AH197="","",S197/AH197-1))</f>
        <v/>
      </c>
      <c r="AJ197" s="4">
        <f>IF($A197="","",CHAR(65+MOD(SUMPRODUCT(SUMIF('Codice fiscale'!$A$5:$A$40,MID(C197,{1,3,5,7,9,11,13,15},1),'Codice fiscale'!$B$5:$B$40))+SUMPRODUCT(SUMIF('Codice fiscale'!$A$5:$A$40,MID(C197,{2,4,6,8,10,12,14},1),'Codice fiscale'!$C$5:$C$40)),26)))</f>
        <v/>
      </c>
      <c r="AK197" s="4">
        <f>IF($A197="","",IF(ABS(I197-X197)&gt;Parametri!$C$11,"ERRORE","OK"))</f>
        <v/>
      </c>
      <c r="AL197" s="4">
        <f>IF($A197="","",IF(ABS(K197-AA197)&gt;Parametri!$C$11,"ERRORE","OK"))</f>
        <v/>
      </c>
      <c r="AM197" s="4">
        <f>IF($A197="","",IF(ABS(O197-AB197)&gt;Parametri!$C$11,"ERRORE","OK"))</f>
        <v/>
      </c>
      <c r="AN197" s="4">
        <f>IF($A197="","",IF(ABS(T197-AC197)&gt;Parametri!$C$11,"ERRORE","OK"))</f>
        <v/>
      </c>
      <c r="AO197" s="4">
        <f>IF($A197="","",IF(ABS(W197-AE197)&gt;Parametri!$C$12,"ERRORE","OK"))</f>
        <v/>
      </c>
      <c r="AP197" s="4">
        <f>IF($A197="","",IF(OR(ABS(N197-AF197)&gt;Parametri!$C$11,ABS(S197-AG197)&gt;Parametri!$C$11),"ERRORE","OK"))</f>
        <v/>
      </c>
      <c r="AQ197" s="4">
        <f>IF($A197="","",IF(AI197="","OK",IF(AND(ABS(AI197)&gt;Parametri!$C$10,G197=""),"ERRORE","OK")))</f>
        <v/>
      </c>
      <c r="AR197" s="4">
        <f>IF($A197="","",IF(AND(LEN(C197)=16,RIGHT(C197,1)=AJ197),"OK","ERRORE"))</f>
        <v/>
      </c>
      <c r="AS197" s="4">
        <f>IF($A197="","",IF(ISNA(MATCH(A197,'Mese precedente'!$A$5:$A$254,0)),"OK",IF(AND(G197="",OR(INDEX('Mese precedente'!$E$5:$E$254,MATCH(A197,'Mese precedente'!$A$5:$A$254,0))&amp;""&lt;&gt;D197&amp;"",ABS(INDEX('Mese precedente'!$F$5:$F$254,MATCH(A197,'Mese precedente'!$A$5:$A$254,0))-F197)&gt;Parametri!$C$11,ABS(INDEX('Mese precedente'!$G$5:$G$254,MATCH(A197,'Mese precedente'!$A$5:$A$254,0))-L197)&gt;Parametri!$C$11,INDEX('Mese precedente'!$H$5:$H$254,MATCH(A197,'Mese precedente'!$A$5:$A$254,0))&lt;&gt;E197)),"ERRORE","OK")))</f>
        <v/>
      </c>
      <c r="AT197" s="12">
        <f>IF($A197="","",COUNTIF(AK197:AS197,"ERRORE")+COUNTIF(AY197,"ERRORE"))</f>
        <v/>
      </c>
      <c r="AW197" s="4">
        <f>IF($A197="","",IF(E197&lt;=DATE(YEAR(Parametri!$C$5),1,1),MONTH(Parametri!$C$5),(YEAR(Parametri!$C$5)*12+MONTH(Parametri!$C$5))-(YEAR(E197)*12+MONTH(E197))+IF(DAY(EOMONTH(E197,0))-DAY(E197)+1&gt;=Parametri!$C$14,1,0)))</f>
        <v/>
      </c>
      <c r="AX197" s="4">
        <f>IF($A197="","",IF(E197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197)*12+MONTH(E197))+IF(DAY(EOMONTH(E197,0))-DAY(E197)+1&gt;=Parametri!$C$14,1,0)))</f>
        <v/>
      </c>
      <c r="AY197" s="4">
        <f>IF($A197="","",IF(AND(AU197="",AV197=""),"OK",IF(OR(AU197&lt;&gt;AW197,AV197&lt;&gt;AX197),"ERRORE","OK")))</f>
        <v/>
      </c>
    </row>
    <row r="198">
      <c r="X198" s="19">
        <f>IF($A198="","",ROUND(INDEX(CCNL!$F$5:$F$12,MATCH(D198,CCNL!$A$5:$A$12,0))*F198,2))</f>
        <v/>
      </c>
      <c r="Y198" s="4">
        <f>IF($A198="","",(YEAR(Parametri!$C$5)*12+MONTH(Parametri!$C$5))-(YEAR(E198)*12+MONTH(E198)))</f>
        <v/>
      </c>
      <c r="Z198" s="4">
        <f>IF($A198="","",MIN(Parametri!$C$13,MAX(0,INT((Y198-1)/36))))</f>
        <v/>
      </c>
      <c r="AA198" s="19">
        <f>IF($A198="","",ROUND(INDEX(CCNL!$I$5:$I$12,MATCH(D198,CCNL!$A$5:$A$12,0))*Z198*F198,2))</f>
        <v/>
      </c>
      <c r="AB198" s="19">
        <f>IF($A198="","",ROUND(ROUND(N198,0)*Parametri!$C$6,2))</f>
        <v/>
      </c>
      <c r="AC198" s="19">
        <f>IF($A198="","",ROUND((I198+K198+L198)*Parametri!$C$8/Parametri!$C$7/12,2))</f>
        <v/>
      </c>
      <c r="AD198" s="20">
        <f>IF($A198="","",IFERROR(INDEX('Mese precedente'!$D$5:$D$254,MATCH(A198,'Mese precedente'!$A$5:$A$254,0)),0))</f>
        <v/>
      </c>
      <c r="AE198" s="21">
        <f>IF($A198="","",ROUND(AD198+ROUND(Parametri!$C$9/12,4)-V198,4))</f>
        <v/>
      </c>
      <c r="AF198" s="19">
        <f>IF($A198="","",ROUND(I198+K198+L198+M198,2))</f>
        <v/>
      </c>
      <c r="AG198" s="19">
        <f>IF($A198="","",ROUND(N198-O198-Q198-R198,2))</f>
        <v/>
      </c>
      <c r="AH198" s="22">
        <f>IF($A198="","",IFERROR(INDEX('Mese precedente'!$C$5:$C$254,MATCH(A198,'Mese precedente'!$A$5:$A$254,0)),""))</f>
        <v/>
      </c>
      <c r="AI198" s="23">
        <f>IF($A198="","",IF(AH198="","",S198/AH198-1))</f>
        <v/>
      </c>
      <c r="AJ198" s="4">
        <f>IF($A198="","",CHAR(65+MOD(SUMPRODUCT(SUMIF('Codice fiscale'!$A$5:$A$40,MID(C198,{1,3,5,7,9,11,13,15},1),'Codice fiscale'!$B$5:$B$40))+SUMPRODUCT(SUMIF('Codice fiscale'!$A$5:$A$40,MID(C198,{2,4,6,8,10,12,14},1),'Codice fiscale'!$C$5:$C$40)),26)))</f>
        <v/>
      </c>
      <c r="AK198" s="4">
        <f>IF($A198="","",IF(ABS(I198-X198)&gt;Parametri!$C$11,"ERRORE","OK"))</f>
        <v/>
      </c>
      <c r="AL198" s="4">
        <f>IF($A198="","",IF(ABS(K198-AA198)&gt;Parametri!$C$11,"ERRORE","OK"))</f>
        <v/>
      </c>
      <c r="AM198" s="4">
        <f>IF($A198="","",IF(ABS(O198-AB198)&gt;Parametri!$C$11,"ERRORE","OK"))</f>
        <v/>
      </c>
      <c r="AN198" s="4">
        <f>IF($A198="","",IF(ABS(T198-AC198)&gt;Parametri!$C$11,"ERRORE","OK"))</f>
        <v/>
      </c>
      <c r="AO198" s="4">
        <f>IF($A198="","",IF(ABS(W198-AE198)&gt;Parametri!$C$12,"ERRORE","OK"))</f>
        <v/>
      </c>
      <c r="AP198" s="4">
        <f>IF($A198="","",IF(OR(ABS(N198-AF198)&gt;Parametri!$C$11,ABS(S198-AG198)&gt;Parametri!$C$11),"ERRORE","OK"))</f>
        <v/>
      </c>
      <c r="AQ198" s="4">
        <f>IF($A198="","",IF(AI198="","OK",IF(AND(ABS(AI198)&gt;Parametri!$C$10,G198=""),"ERRORE","OK")))</f>
        <v/>
      </c>
      <c r="AR198" s="4">
        <f>IF($A198="","",IF(AND(LEN(C198)=16,RIGHT(C198,1)=AJ198),"OK","ERRORE"))</f>
        <v/>
      </c>
      <c r="AS198" s="4">
        <f>IF($A198="","",IF(ISNA(MATCH(A198,'Mese precedente'!$A$5:$A$254,0)),"OK",IF(AND(G198="",OR(INDEX('Mese precedente'!$E$5:$E$254,MATCH(A198,'Mese precedente'!$A$5:$A$254,0))&amp;""&lt;&gt;D198&amp;"",ABS(INDEX('Mese precedente'!$F$5:$F$254,MATCH(A198,'Mese precedente'!$A$5:$A$254,0))-F198)&gt;Parametri!$C$11,ABS(INDEX('Mese precedente'!$G$5:$G$254,MATCH(A198,'Mese precedente'!$A$5:$A$254,0))-L198)&gt;Parametri!$C$11,INDEX('Mese precedente'!$H$5:$H$254,MATCH(A198,'Mese precedente'!$A$5:$A$254,0))&lt;&gt;E198)),"ERRORE","OK")))</f>
        <v/>
      </c>
      <c r="AT198" s="12">
        <f>IF($A198="","",COUNTIF(AK198:AS198,"ERRORE")+COUNTIF(AY198,"ERRORE"))</f>
        <v/>
      </c>
      <c r="AW198" s="4">
        <f>IF($A198="","",IF(E198&lt;=DATE(YEAR(Parametri!$C$5),1,1),MONTH(Parametri!$C$5),(YEAR(Parametri!$C$5)*12+MONTH(Parametri!$C$5))-(YEAR(E198)*12+MONTH(E198))+IF(DAY(EOMONTH(E198,0))-DAY(E198)+1&gt;=Parametri!$C$14,1,0)))</f>
        <v/>
      </c>
      <c r="AX198" s="4">
        <f>IF($A198="","",IF(E198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198)*12+MONTH(E198))+IF(DAY(EOMONTH(E198,0))-DAY(E198)+1&gt;=Parametri!$C$14,1,0)))</f>
        <v/>
      </c>
      <c r="AY198" s="4">
        <f>IF($A198="","",IF(AND(AU198="",AV198=""),"OK",IF(OR(AU198&lt;&gt;AW198,AV198&lt;&gt;AX198),"ERRORE","OK")))</f>
        <v/>
      </c>
    </row>
    <row r="199">
      <c r="X199" s="19">
        <f>IF($A199="","",ROUND(INDEX(CCNL!$F$5:$F$12,MATCH(D199,CCNL!$A$5:$A$12,0))*F199,2))</f>
        <v/>
      </c>
      <c r="Y199" s="4">
        <f>IF($A199="","",(YEAR(Parametri!$C$5)*12+MONTH(Parametri!$C$5))-(YEAR(E199)*12+MONTH(E199)))</f>
        <v/>
      </c>
      <c r="Z199" s="4">
        <f>IF($A199="","",MIN(Parametri!$C$13,MAX(0,INT((Y199-1)/36))))</f>
        <v/>
      </c>
      <c r="AA199" s="19">
        <f>IF($A199="","",ROUND(INDEX(CCNL!$I$5:$I$12,MATCH(D199,CCNL!$A$5:$A$12,0))*Z199*F199,2))</f>
        <v/>
      </c>
      <c r="AB199" s="19">
        <f>IF($A199="","",ROUND(ROUND(N199,0)*Parametri!$C$6,2))</f>
        <v/>
      </c>
      <c r="AC199" s="19">
        <f>IF($A199="","",ROUND((I199+K199+L199)*Parametri!$C$8/Parametri!$C$7/12,2))</f>
        <v/>
      </c>
      <c r="AD199" s="20">
        <f>IF($A199="","",IFERROR(INDEX('Mese precedente'!$D$5:$D$254,MATCH(A199,'Mese precedente'!$A$5:$A$254,0)),0))</f>
        <v/>
      </c>
      <c r="AE199" s="21">
        <f>IF($A199="","",ROUND(AD199+ROUND(Parametri!$C$9/12,4)-V199,4))</f>
        <v/>
      </c>
      <c r="AF199" s="19">
        <f>IF($A199="","",ROUND(I199+K199+L199+M199,2))</f>
        <v/>
      </c>
      <c r="AG199" s="19">
        <f>IF($A199="","",ROUND(N199-O199-Q199-R199,2))</f>
        <v/>
      </c>
      <c r="AH199" s="22">
        <f>IF($A199="","",IFERROR(INDEX('Mese precedente'!$C$5:$C$254,MATCH(A199,'Mese precedente'!$A$5:$A$254,0)),""))</f>
        <v/>
      </c>
      <c r="AI199" s="23">
        <f>IF($A199="","",IF(AH199="","",S199/AH199-1))</f>
        <v/>
      </c>
      <c r="AJ199" s="4">
        <f>IF($A199="","",CHAR(65+MOD(SUMPRODUCT(SUMIF('Codice fiscale'!$A$5:$A$40,MID(C199,{1,3,5,7,9,11,13,15},1),'Codice fiscale'!$B$5:$B$40))+SUMPRODUCT(SUMIF('Codice fiscale'!$A$5:$A$40,MID(C199,{2,4,6,8,10,12,14},1),'Codice fiscale'!$C$5:$C$40)),26)))</f>
        <v/>
      </c>
      <c r="AK199" s="4">
        <f>IF($A199="","",IF(ABS(I199-X199)&gt;Parametri!$C$11,"ERRORE","OK"))</f>
        <v/>
      </c>
      <c r="AL199" s="4">
        <f>IF($A199="","",IF(ABS(K199-AA199)&gt;Parametri!$C$11,"ERRORE","OK"))</f>
        <v/>
      </c>
      <c r="AM199" s="4">
        <f>IF($A199="","",IF(ABS(O199-AB199)&gt;Parametri!$C$11,"ERRORE","OK"))</f>
        <v/>
      </c>
      <c r="AN199" s="4">
        <f>IF($A199="","",IF(ABS(T199-AC199)&gt;Parametri!$C$11,"ERRORE","OK"))</f>
        <v/>
      </c>
      <c r="AO199" s="4">
        <f>IF($A199="","",IF(ABS(W199-AE199)&gt;Parametri!$C$12,"ERRORE","OK"))</f>
        <v/>
      </c>
      <c r="AP199" s="4">
        <f>IF($A199="","",IF(OR(ABS(N199-AF199)&gt;Parametri!$C$11,ABS(S199-AG199)&gt;Parametri!$C$11),"ERRORE","OK"))</f>
        <v/>
      </c>
      <c r="AQ199" s="4">
        <f>IF($A199="","",IF(AI199="","OK",IF(AND(ABS(AI199)&gt;Parametri!$C$10,G199=""),"ERRORE","OK")))</f>
        <v/>
      </c>
      <c r="AR199" s="4">
        <f>IF($A199="","",IF(AND(LEN(C199)=16,RIGHT(C199,1)=AJ199),"OK","ERRORE"))</f>
        <v/>
      </c>
      <c r="AS199" s="4">
        <f>IF($A199="","",IF(ISNA(MATCH(A199,'Mese precedente'!$A$5:$A$254,0)),"OK",IF(AND(G199="",OR(INDEX('Mese precedente'!$E$5:$E$254,MATCH(A199,'Mese precedente'!$A$5:$A$254,0))&amp;""&lt;&gt;D199&amp;"",ABS(INDEX('Mese precedente'!$F$5:$F$254,MATCH(A199,'Mese precedente'!$A$5:$A$254,0))-F199)&gt;Parametri!$C$11,ABS(INDEX('Mese precedente'!$G$5:$G$254,MATCH(A199,'Mese precedente'!$A$5:$A$254,0))-L199)&gt;Parametri!$C$11,INDEX('Mese precedente'!$H$5:$H$254,MATCH(A199,'Mese precedente'!$A$5:$A$254,0))&lt;&gt;E199)),"ERRORE","OK")))</f>
        <v/>
      </c>
      <c r="AT199" s="12">
        <f>IF($A199="","",COUNTIF(AK199:AS199,"ERRORE")+COUNTIF(AY199,"ERRORE"))</f>
        <v/>
      </c>
      <c r="AW199" s="4">
        <f>IF($A199="","",IF(E199&lt;=DATE(YEAR(Parametri!$C$5),1,1),MONTH(Parametri!$C$5),(YEAR(Parametri!$C$5)*12+MONTH(Parametri!$C$5))-(YEAR(E199)*12+MONTH(E199))+IF(DAY(EOMONTH(E199,0))-DAY(E199)+1&gt;=Parametri!$C$14,1,0)))</f>
        <v/>
      </c>
      <c r="AX199" s="4">
        <f>IF($A199="","",IF(E199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199)*12+MONTH(E199))+IF(DAY(EOMONTH(E199,0))-DAY(E199)+1&gt;=Parametri!$C$14,1,0)))</f>
        <v/>
      </c>
      <c r="AY199" s="4">
        <f>IF($A199="","",IF(AND(AU199="",AV199=""),"OK",IF(OR(AU199&lt;&gt;AW199,AV199&lt;&gt;AX199),"ERRORE","OK")))</f>
        <v/>
      </c>
    </row>
    <row r="200">
      <c r="X200" s="19">
        <f>IF($A200="","",ROUND(INDEX(CCNL!$F$5:$F$12,MATCH(D200,CCNL!$A$5:$A$12,0))*F200,2))</f>
        <v/>
      </c>
      <c r="Y200" s="4">
        <f>IF($A200="","",(YEAR(Parametri!$C$5)*12+MONTH(Parametri!$C$5))-(YEAR(E200)*12+MONTH(E200)))</f>
        <v/>
      </c>
      <c r="Z200" s="4">
        <f>IF($A200="","",MIN(Parametri!$C$13,MAX(0,INT((Y200-1)/36))))</f>
        <v/>
      </c>
      <c r="AA200" s="19">
        <f>IF($A200="","",ROUND(INDEX(CCNL!$I$5:$I$12,MATCH(D200,CCNL!$A$5:$A$12,0))*Z200*F200,2))</f>
        <v/>
      </c>
      <c r="AB200" s="19">
        <f>IF($A200="","",ROUND(ROUND(N200,0)*Parametri!$C$6,2))</f>
        <v/>
      </c>
      <c r="AC200" s="19">
        <f>IF($A200="","",ROUND((I200+K200+L200)*Parametri!$C$8/Parametri!$C$7/12,2))</f>
        <v/>
      </c>
      <c r="AD200" s="20">
        <f>IF($A200="","",IFERROR(INDEX('Mese precedente'!$D$5:$D$254,MATCH(A200,'Mese precedente'!$A$5:$A$254,0)),0))</f>
        <v/>
      </c>
      <c r="AE200" s="21">
        <f>IF($A200="","",ROUND(AD200+ROUND(Parametri!$C$9/12,4)-V200,4))</f>
        <v/>
      </c>
      <c r="AF200" s="19">
        <f>IF($A200="","",ROUND(I200+K200+L200+M200,2))</f>
        <v/>
      </c>
      <c r="AG200" s="19">
        <f>IF($A200="","",ROUND(N200-O200-Q200-R200,2))</f>
        <v/>
      </c>
      <c r="AH200" s="22">
        <f>IF($A200="","",IFERROR(INDEX('Mese precedente'!$C$5:$C$254,MATCH(A200,'Mese precedente'!$A$5:$A$254,0)),""))</f>
        <v/>
      </c>
      <c r="AI200" s="23">
        <f>IF($A200="","",IF(AH200="","",S200/AH200-1))</f>
        <v/>
      </c>
      <c r="AJ200" s="4">
        <f>IF($A200="","",CHAR(65+MOD(SUMPRODUCT(SUMIF('Codice fiscale'!$A$5:$A$40,MID(C200,{1,3,5,7,9,11,13,15},1),'Codice fiscale'!$B$5:$B$40))+SUMPRODUCT(SUMIF('Codice fiscale'!$A$5:$A$40,MID(C200,{2,4,6,8,10,12,14},1),'Codice fiscale'!$C$5:$C$40)),26)))</f>
        <v/>
      </c>
      <c r="AK200" s="4">
        <f>IF($A200="","",IF(ABS(I200-X200)&gt;Parametri!$C$11,"ERRORE","OK"))</f>
        <v/>
      </c>
      <c r="AL200" s="4">
        <f>IF($A200="","",IF(ABS(K200-AA200)&gt;Parametri!$C$11,"ERRORE","OK"))</f>
        <v/>
      </c>
      <c r="AM200" s="4">
        <f>IF($A200="","",IF(ABS(O200-AB200)&gt;Parametri!$C$11,"ERRORE","OK"))</f>
        <v/>
      </c>
      <c r="AN200" s="4">
        <f>IF($A200="","",IF(ABS(T200-AC200)&gt;Parametri!$C$11,"ERRORE","OK"))</f>
        <v/>
      </c>
      <c r="AO200" s="4">
        <f>IF($A200="","",IF(ABS(W200-AE200)&gt;Parametri!$C$12,"ERRORE","OK"))</f>
        <v/>
      </c>
      <c r="AP200" s="4">
        <f>IF($A200="","",IF(OR(ABS(N200-AF200)&gt;Parametri!$C$11,ABS(S200-AG200)&gt;Parametri!$C$11),"ERRORE","OK"))</f>
        <v/>
      </c>
      <c r="AQ200" s="4">
        <f>IF($A200="","",IF(AI200="","OK",IF(AND(ABS(AI200)&gt;Parametri!$C$10,G200=""),"ERRORE","OK")))</f>
        <v/>
      </c>
      <c r="AR200" s="4">
        <f>IF($A200="","",IF(AND(LEN(C200)=16,RIGHT(C200,1)=AJ200),"OK","ERRORE"))</f>
        <v/>
      </c>
      <c r="AS200" s="4">
        <f>IF($A200="","",IF(ISNA(MATCH(A200,'Mese precedente'!$A$5:$A$254,0)),"OK",IF(AND(G200="",OR(INDEX('Mese precedente'!$E$5:$E$254,MATCH(A200,'Mese precedente'!$A$5:$A$254,0))&amp;""&lt;&gt;D200&amp;"",ABS(INDEX('Mese precedente'!$F$5:$F$254,MATCH(A200,'Mese precedente'!$A$5:$A$254,0))-F200)&gt;Parametri!$C$11,ABS(INDEX('Mese precedente'!$G$5:$G$254,MATCH(A200,'Mese precedente'!$A$5:$A$254,0))-L200)&gt;Parametri!$C$11,INDEX('Mese precedente'!$H$5:$H$254,MATCH(A200,'Mese precedente'!$A$5:$A$254,0))&lt;&gt;E200)),"ERRORE","OK")))</f>
        <v/>
      </c>
      <c r="AT200" s="12">
        <f>IF($A200="","",COUNTIF(AK200:AS200,"ERRORE")+COUNTIF(AY200,"ERRORE"))</f>
        <v/>
      </c>
      <c r="AW200" s="4">
        <f>IF($A200="","",IF(E200&lt;=DATE(YEAR(Parametri!$C$5),1,1),MONTH(Parametri!$C$5),(YEAR(Parametri!$C$5)*12+MONTH(Parametri!$C$5))-(YEAR(E200)*12+MONTH(E200))+IF(DAY(EOMONTH(E200,0))-DAY(E200)+1&gt;=Parametri!$C$14,1,0)))</f>
        <v/>
      </c>
      <c r="AX200" s="4">
        <f>IF($A200="","",IF(E200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200)*12+MONTH(E200))+IF(DAY(EOMONTH(E200,0))-DAY(E200)+1&gt;=Parametri!$C$14,1,0)))</f>
        <v/>
      </c>
      <c r="AY200" s="4">
        <f>IF($A200="","",IF(AND(AU200="",AV200=""),"OK",IF(OR(AU200&lt;&gt;AW200,AV200&lt;&gt;AX200),"ERRORE","OK")))</f>
        <v/>
      </c>
    </row>
    <row r="201">
      <c r="X201" s="19">
        <f>IF($A201="","",ROUND(INDEX(CCNL!$F$5:$F$12,MATCH(D201,CCNL!$A$5:$A$12,0))*F201,2))</f>
        <v/>
      </c>
      <c r="Y201" s="4">
        <f>IF($A201="","",(YEAR(Parametri!$C$5)*12+MONTH(Parametri!$C$5))-(YEAR(E201)*12+MONTH(E201)))</f>
        <v/>
      </c>
      <c r="Z201" s="4">
        <f>IF($A201="","",MIN(Parametri!$C$13,MAX(0,INT((Y201-1)/36))))</f>
        <v/>
      </c>
      <c r="AA201" s="19">
        <f>IF($A201="","",ROUND(INDEX(CCNL!$I$5:$I$12,MATCH(D201,CCNL!$A$5:$A$12,0))*Z201*F201,2))</f>
        <v/>
      </c>
      <c r="AB201" s="19">
        <f>IF($A201="","",ROUND(ROUND(N201,0)*Parametri!$C$6,2))</f>
        <v/>
      </c>
      <c r="AC201" s="19">
        <f>IF($A201="","",ROUND((I201+K201+L201)*Parametri!$C$8/Parametri!$C$7/12,2))</f>
        <v/>
      </c>
      <c r="AD201" s="20">
        <f>IF($A201="","",IFERROR(INDEX('Mese precedente'!$D$5:$D$254,MATCH(A201,'Mese precedente'!$A$5:$A$254,0)),0))</f>
        <v/>
      </c>
      <c r="AE201" s="21">
        <f>IF($A201="","",ROUND(AD201+ROUND(Parametri!$C$9/12,4)-V201,4))</f>
        <v/>
      </c>
      <c r="AF201" s="19">
        <f>IF($A201="","",ROUND(I201+K201+L201+M201,2))</f>
        <v/>
      </c>
      <c r="AG201" s="19">
        <f>IF($A201="","",ROUND(N201-O201-Q201-R201,2))</f>
        <v/>
      </c>
      <c r="AH201" s="22">
        <f>IF($A201="","",IFERROR(INDEX('Mese precedente'!$C$5:$C$254,MATCH(A201,'Mese precedente'!$A$5:$A$254,0)),""))</f>
        <v/>
      </c>
      <c r="AI201" s="23">
        <f>IF($A201="","",IF(AH201="","",S201/AH201-1))</f>
        <v/>
      </c>
      <c r="AJ201" s="4">
        <f>IF($A201="","",CHAR(65+MOD(SUMPRODUCT(SUMIF('Codice fiscale'!$A$5:$A$40,MID(C201,{1,3,5,7,9,11,13,15},1),'Codice fiscale'!$B$5:$B$40))+SUMPRODUCT(SUMIF('Codice fiscale'!$A$5:$A$40,MID(C201,{2,4,6,8,10,12,14},1),'Codice fiscale'!$C$5:$C$40)),26)))</f>
        <v/>
      </c>
      <c r="AK201" s="4">
        <f>IF($A201="","",IF(ABS(I201-X201)&gt;Parametri!$C$11,"ERRORE","OK"))</f>
        <v/>
      </c>
      <c r="AL201" s="4">
        <f>IF($A201="","",IF(ABS(K201-AA201)&gt;Parametri!$C$11,"ERRORE","OK"))</f>
        <v/>
      </c>
      <c r="AM201" s="4">
        <f>IF($A201="","",IF(ABS(O201-AB201)&gt;Parametri!$C$11,"ERRORE","OK"))</f>
        <v/>
      </c>
      <c r="AN201" s="4">
        <f>IF($A201="","",IF(ABS(T201-AC201)&gt;Parametri!$C$11,"ERRORE","OK"))</f>
        <v/>
      </c>
      <c r="AO201" s="4">
        <f>IF($A201="","",IF(ABS(W201-AE201)&gt;Parametri!$C$12,"ERRORE","OK"))</f>
        <v/>
      </c>
      <c r="AP201" s="4">
        <f>IF($A201="","",IF(OR(ABS(N201-AF201)&gt;Parametri!$C$11,ABS(S201-AG201)&gt;Parametri!$C$11),"ERRORE","OK"))</f>
        <v/>
      </c>
      <c r="AQ201" s="4">
        <f>IF($A201="","",IF(AI201="","OK",IF(AND(ABS(AI201)&gt;Parametri!$C$10,G201=""),"ERRORE","OK")))</f>
        <v/>
      </c>
      <c r="AR201" s="4">
        <f>IF($A201="","",IF(AND(LEN(C201)=16,RIGHT(C201,1)=AJ201),"OK","ERRORE"))</f>
        <v/>
      </c>
      <c r="AS201" s="4">
        <f>IF($A201="","",IF(ISNA(MATCH(A201,'Mese precedente'!$A$5:$A$254,0)),"OK",IF(AND(G201="",OR(INDEX('Mese precedente'!$E$5:$E$254,MATCH(A201,'Mese precedente'!$A$5:$A$254,0))&amp;""&lt;&gt;D201&amp;"",ABS(INDEX('Mese precedente'!$F$5:$F$254,MATCH(A201,'Mese precedente'!$A$5:$A$254,0))-F201)&gt;Parametri!$C$11,ABS(INDEX('Mese precedente'!$G$5:$G$254,MATCH(A201,'Mese precedente'!$A$5:$A$254,0))-L201)&gt;Parametri!$C$11,INDEX('Mese precedente'!$H$5:$H$254,MATCH(A201,'Mese precedente'!$A$5:$A$254,0))&lt;&gt;E201)),"ERRORE","OK")))</f>
        <v/>
      </c>
      <c r="AT201" s="12">
        <f>IF($A201="","",COUNTIF(AK201:AS201,"ERRORE")+COUNTIF(AY201,"ERRORE"))</f>
        <v/>
      </c>
      <c r="AW201" s="4">
        <f>IF($A201="","",IF(E201&lt;=DATE(YEAR(Parametri!$C$5),1,1),MONTH(Parametri!$C$5),(YEAR(Parametri!$C$5)*12+MONTH(Parametri!$C$5))-(YEAR(E201)*12+MONTH(E201))+IF(DAY(EOMONTH(E201,0))-DAY(E201)+1&gt;=Parametri!$C$14,1,0)))</f>
        <v/>
      </c>
      <c r="AX201" s="4">
        <f>IF($A201="","",IF(E201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201)*12+MONTH(E201))+IF(DAY(EOMONTH(E201,0))-DAY(E201)+1&gt;=Parametri!$C$14,1,0)))</f>
        <v/>
      </c>
      <c r="AY201" s="4">
        <f>IF($A201="","",IF(AND(AU201="",AV201=""),"OK",IF(OR(AU201&lt;&gt;AW201,AV201&lt;&gt;AX201),"ERRORE","OK")))</f>
        <v/>
      </c>
    </row>
    <row r="202">
      <c r="X202" s="19">
        <f>IF($A202="","",ROUND(INDEX(CCNL!$F$5:$F$12,MATCH(D202,CCNL!$A$5:$A$12,0))*F202,2))</f>
        <v/>
      </c>
      <c r="Y202" s="4">
        <f>IF($A202="","",(YEAR(Parametri!$C$5)*12+MONTH(Parametri!$C$5))-(YEAR(E202)*12+MONTH(E202)))</f>
        <v/>
      </c>
      <c r="Z202" s="4">
        <f>IF($A202="","",MIN(Parametri!$C$13,MAX(0,INT((Y202-1)/36))))</f>
        <v/>
      </c>
      <c r="AA202" s="19">
        <f>IF($A202="","",ROUND(INDEX(CCNL!$I$5:$I$12,MATCH(D202,CCNL!$A$5:$A$12,0))*Z202*F202,2))</f>
        <v/>
      </c>
      <c r="AB202" s="19">
        <f>IF($A202="","",ROUND(ROUND(N202,0)*Parametri!$C$6,2))</f>
        <v/>
      </c>
      <c r="AC202" s="19">
        <f>IF($A202="","",ROUND((I202+K202+L202)*Parametri!$C$8/Parametri!$C$7/12,2))</f>
        <v/>
      </c>
      <c r="AD202" s="20">
        <f>IF($A202="","",IFERROR(INDEX('Mese precedente'!$D$5:$D$254,MATCH(A202,'Mese precedente'!$A$5:$A$254,0)),0))</f>
        <v/>
      </c>
      <c r="AE202" s="21">
        <f>IF($A202="","",ROUND(AD202+ROUND(Parametri!$C$9/12,4)-V202,4))</f>
        <v/>
      </c>
      <c r="AF202" s="19">
        <f>IF($A202="","",ROUND(I202+K202+L202+M202,2))</f>
        <v/>
      </c>
      <c r="AG202" s="19">
        <f>IF($A202="","",ROUND(N202-O202-Q202-R202,2))</f>
        <v/>
      </c>
      <c r="AH202" s="22">
        <f>IF($A202="","",IFERROR(INDEX('Mese precedente'!$C$5:$C$254,MATCH(A202,'Mese precedente'!$A$5:$A$254,0)),""))</f>
        <v/>
      </c>
      <c r="AI202" s="23">
        <f>IF($A202="","",IF(AH202="","",S202/AH202-1))</f>
        <v/>
      </c>
      <c r="AJ202" s="4">
        <f>IF($A202="","",CHAR(65+MOD(SUMPRODUCT(SUMIF('Codice fiscale'!$A$5:$A$40,MID(C202,{1,3,5,7,9,11,13,15},1),'Codice fiscale'!$B$5:$B$40))+SUMPRODUCT(SUMIF('Codice fiscale'!$A$5:$A$40,MID(C202,{2,4,6,8,10,12,14},1),'Codice fiscale'!$C$5:$C$40)),26)))</f>
        <v/>
      </c>
      <c r="AK202" s="4">
        <f>IF($A202="","",IF(ABS(I202-X202)&gt;Parametri!$C$11,"ERRORE","OK"))</f>
        <v/>
      </c>
      <c r="AL202" s="4">
        <f>IF($A202="","",IF(ABS(K202-AA202)&gt;Parametri!$C$11,"ERRORE","OK"))</f>
        <v/>
      </c>
      <c r="AM202" s="4">
        <f>IF($A202="","",IF(ABS(O202-AB202)&gt;Parametri!$C$11,"ERRORE","OK"))</f>
        <v/>
      </c>
      <c r="AN202" s="4">
        <f>IF($A202="","",IF(ABS(T202-AC202)&gt;Parametri!$C$11,"ERRORE","OK"))</f>
        <v/>
      </c>
      <c r="AO202" s="4">
        <f>IF($A202="","",IF(ABS(W202-AE202)&gt;Parametri!$C$12,"ERRORE","OK"))</f>
        <v/>
      </c>
      <c r="AP202" s="4">
        <f>IF($A202="","",IF(OR(ABS(N202-AF202)&gt;Parametri!$C$11,ABS(S202-AG202)&gt;Parametri!$C$11),"ERRORE","OK"))</f>
        <v/>
      </c>
      <c r="AQ202" s="4">
        <f>IF($A202="","",IF(AI202="","OK",IF(AND(ABS(AI202)&gt;Parametri!$C$10,G202=""),"ERRORE","OK")))</f>
        <v/>
      </c>
      <c r="AR202" s="4">
        <f>IF($A202="","",IF(AND(LEN(C202)=16,RIGHT(C202,1)=AJ202),"OK","ERRORE"))</f>
        <v/>
      </c>
      <c r="AS202" s="4">
        <f>IF($A202="","",IF(ISNA(MATCH(A202,'Mese precedente'!$A$5:$A$254,0)),"OK",IF(AND(G202="",OR(INDEX('Mese precedente'!$E$5:$E$254,MATCH(A202,'Mese precedente'!$A$5:$A$254,0))&amp;""&lt;&gt;D202&amp;"",ABS(INDEX('Mese precedente'!$F$5:$F$254,MATCH(A202,'Mese precedente'!$A$5:$A$254,0))-F202)&gt;Parametri!$C$11,ABS(INDEX('Mese precedente'!$G$5:$G$254,MATCH(A202,'Mese precedente'!$A$5:$A$254,0))-L202)&gt;Parametri!$C$11,INDEX('Mese precedente'!$H$5:$H$254,MATCH(A202,'Mese precedente'!$A$5:$A$254,0))&lt;&gt;E202)),"ERRORE","OK")))</f>
        <v/>
      </c>
      <c r="AT202" s="12">
        <f>IF($A202="","",COUNTIF(AK202:AS202,"ERRORE")+COUNTIF(AY202,"ERRORE"))</f>
        <v/>
      </c>
      <c r="AW202" s="4">
        <f>IF($A202="","",IF(E202&lt;=DATE(YEAR(Parametri!$C$5),1,1),MONTH(Parametri!$C$5),(YEAR(Parametri!$C$5)*12+MONTH(Parametri!$C$5))-(YEAR(E202)*12+MONTH(E202))+IF(DAY(EOMONTH(E202,0))-DAY(E202)+1&gt;=Parametri!$C$14,1,0)))</f>
        <v/>
      </c>
      <c r="AX202" s="4">
        <f>IF($A202="","",IF(E202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202)*12+MONTH(E202))+IF(DAY(EOMONTH(E202,0))-DAY(E202)+1&gt;=Parametri!$C$14,1,0)))</f>
        <v/>
      </c>
      <c r="AY202" s="4">
        <f>IF($A202="","",IF(AND(AU202="",AV202=""),"OK",IF(OR(AU202&lt;&gt;AW202,AV202&lt;&gt;AX202),"ERRORE","OK")))</f>
        <v/>
      </c>
    </row>
    <row r="203">
      <c r="X203" s="19">
        <f>IF($A203="","",ROUND(INDEX(CCNL!$F$5:$F$12,MATCH(D203,CCNL!$A$5:$A$12,0))*F203,2))</f>
        <v/>
      </c>
      <c r="Y203" s="4">
        <f>IF($A203="","",(YEAR(Parametri!$C$5)*12+MONTH(Parametri!$C$5))-(YEAR(E203)*12+MONTH(E203)))</f>
        <v/>
      </c>
      <c r="Z203" s="4">
        <f>IF($A203="","",MIN(Parametri!$C$13,MAX(0,INT((Y203-1)/36))))</f>
        <v/>
      </c>
      <c r="AA203" s="19">
        <f>IF($A203="","",ROUND(INDEX(CCNL!$I$5:$I$12,MATCH(D203,CCNL!$A$5:$A$12,0))*Z203*F203,2))</f>
        <v/>
      </c>
      <c r="AB203" s="19">
        <f>IF($A203="","",ROUND(ROUND(N203,0)*Parametri!$C$6,2))</f>
        <v/>
      </c>
      <c r="AC203" s="19">
        <f>IF($A203="","",ROUND((I203+K203+L203)*Parametri!$C$8/Parametri!$C$7/12,2))</f>
        <v/>
      </c>
      <c r="AD203" s="20">
        <f>IF($A203="","",IFERROR(INDEX('Mese precedente'!$D$5:$D$254,MATCH(A203,'Mese precedente'!$A$5:$A$254,0)),0))</f>
        <v/>
      </c>
      <c r="AE203" s="21">
        <f>IF($A203="","",ROUND(AD203+ROUND(Parametri!$C$9/12,4)-V203,4))</f>
        <v/>
      </c>
      <c r="AF203" s="19">
        <f>IF($A203="","",ROUND(I203+K203+L203+M203,2))</f>
        <v/>
      </c>
      <c r="AG203" s="19">
        <f>IF($A203="","",ROUND(N203-O203-Q203-R203,2))</f>
        <v/>
      </c>
      <c r="AH203" s="22">
        <f>IF($A203="","",IFERROR(INDEX('Mese precedente'!$C$5:$C$254,MATCH(A203,'Mese precedente'!$A$5:$A$254,0)),""))</f>
        <v/>
      </c>
      <c r="AI203" s="23">
        <f>IF($A203="","",IF(AH203="","",S203/AH203-1))</f>
        <v/>
      </c>
      <c r="AJ203" s="4">
        <f>IF($A203="","",CHAR(65+MOD(SUMPRODUCT(SUMIF('Codice fiscale'!$A$5:$A$40,MID(C203,{1,3,5,7,9,11,13,15},1),'Codice fiscale'!$B$5:$B$40))+SUMPRODUCT(SUMIF('Codice fiscale'!$A$5:$A$40,MID(C203,{2,4,6,8,10,12,14},1),'Codice fiscale'!$C$5:$C$40)),26)))</f>
        <v/>
      </c>
      <c r="AK203" s="4">
        <f>IF($A203="","",IF(ABS(I203-X203)&gt;Parametri!$C$11,"ERRORE","OK"))</f>
        <v/>
      </c>
      <c r="AL203" s="4">
        <f>IF($A203="","",IF(ABS(K203-AA203)&gt;Parametri!$C$11,"ERRORE","OK"))</f>
        <v/>
      </c>
      <c r="AM203" s="4">
        <f>IF($A203="","",IF(ABS(O203-AB203)&gt;Parametri!$C$11,"ERRORE","OK"))</f>
        <v/>
      </c>
      <c r="AN203" s="4">
        <f>IF($A203="","",IF(ABS(T203-AC203)&gt;Parametri!$C$11,"ERRORE","OK"))</f>
        <v/>
      </c>
      <c r="AO203" s="4">
        <f>IF($A203="","",IF(ABS(W203-AE203)&gt;Parametri!$C$12,"ERRORE","OK"))</f>
        <v/>
      </c>
      <c r="AP203" s="4">
        <f>IF($A203="","",IF(OR(ABS(N203-AF203)&gt;Parametri!$C$11,ABS(S203-AG203)&gt;Parametri!$C$11),"ERRORE","OK"))</f>
        <v/>
      </c>
      <c r="AQ203" s="4">
        <f>IF($A203="","",IF(AI203="","OK",IF(AND(ABS(AI203)&gt;Parametri!$C$10,G203=""),"ERRORE","OK")))</f>
        <v/>
      </c>
      <c r="AR203" s="4">
        <f>IF($A203="","",IF(AND(LEN(C203)=16,RIGHT(C203,1)=AJ203),"OK","ERRORE"))</f>
        <v/>
      </c>
      <c r="AS203" s="4">
        <f>IF($A203="","",IF(ISNA(MATCH(A203,'Mese precedente'!$A$5:$A$254,0)),"OK",IF(AND(G203="",OR(INDEX('Mese precedente'!$E$5:$E$254,MATCH(A203,'Mese precedente'!$A$5:$A$254,0))&amp;""&lt;&gt;D203&amp;"",ABS(INDEX('Mese precedente'!$F$5:$F$254,MATCH(A203,'Mese precedente'!$A$5:$A$254,0))-F203)&gt;Parametri!$C$11,ABS(INDEX('Mese precedente'!$G$5:$G$254,MATCH(A203,'Mese precedente'!$A$5:$A$254,0))-L203)&gt;Parametri!$C$11,INDEX('Mese precedente'!$H$5:$H$254,MATCH(A203,'Mese precedente'!$A$5:$A$254,0))&lt;&gt;E203)),"ERRORE","OK")))</f>
        <v/>
      </c>
      <c r="AT203" s="12">
        <f>IF($A203="","",COUNTIF(AK203:AS203,"ERRORE")+COUNTIF(AY203,"ERRORE"))</f>
        <v/>
      </c>
      <c r="AW203" s="4">
        <f>IF($A203="","",IF(E203&lt;=DATE(YEAR(Parametri!$C$5),1,1),MONTH(Parametri!$C$5),(YEAR(Parametri!$C$5)*12+MONTH(Parametri!$C$5))-(YEAR(E203)*12+MONTH(E203))+IF(DAY(EOMONTH(E203,0))-DAY(E203)+1&gt;=Parametri!$C$14,1,0)))</f>
        <v/>
      </c>
      <c r="AX203" s="4">
        <f>IF($A203="","",IF(E203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203)*12+MONTH(E203))+IF(DAY(EOMONTH(E203,0))-DAY(E203)+1&gt;=Parametri!$C$14,1,0)))</f>
        <v/>
      </c>
      <c r="AY203" s="4">
        <f>IF($A203="","",IF(AND(AU203="",AV203=""),"OK",IF(OR(AU203&lt;&gt;AW203,AV203&lt;&gt;AX203),"ERRORE","OK")))</f>
        <v/>
      </c>
    </row>
    <row r="204">
      <c r="X204" s="19">
        <f>IF($A204="","",ROUND(INDEX(CCNL!$F$5:$F$12,MATCH(D204,CCNL!$A$5:$A$12,0))*F204,2))</f>
        <v/>
      </c>
      <c r="Y204" s="4">
        <f>IF($A204="","",(YEAR(Parametri!$C$5)*12+MONTH(Parametri!$C$5))-(YEAR(E204)*12+MONTH(E204)))</f>
        <v/>
      </c>
      <c r="Z204" s="4">
        <f>IF($A204="","",MIN(Parametri!$C$13,MAX(0,INT((Y204-1)/36))))</f>
        <v/>
      </c>
      <c r="AA204" s="19">
        <f>IF($A204="","",ROUND(INDEX(CCNL!$I$5:$I$12,MATCH(D204,CCNL!$A$5:$A$12,0))*Z204*F204,2))</f>
        <v/>
      </c>
      <c r="AB204" s="19">
        <f>IF($A204="","",ROUND(ROUND(N204,0)*Parametri!$C$6,2))</f>
        <v/>
      </c>
      <c r="AC204" s="19">
        <f>IF($A204="","",ROUND((I204+K204+L204)*Parametri!$C$8/Parametri!$C$7/12,2))</f>
        <v/>
      </c>
      <c r="AD204" s="20">
        <f>IF($A204="","",IFERROR(INDEX('Mese precedente'!$D$5:$D$254,MATCH(A204,'Mese precedente'!$A$5:$A$254,0)),0))</f>
        <v/>
      </c>
      <c r="AE204" s="21">
        <f>IF($A204="","",ROUND(AD204+ROUND(Parametri!$C$9/12,4)-V204,4))</f>
        <v/>
      </c>
      <c r="AF204" s="19">
        <f>IF($A204="","",ROUND(I204+K204+L204+M204,2))</f>
        <v/>
      </c>
      <c r="AG204" s="19">
        <f>IF($A204="","",ROUND(N204-O204-Q204-R204,2))</f>
        <v/>
      </c>
      <c r="AH204" s="22">
        <f>IF($A204="","",IFERROR(INDEX('Mese precedente'!$C$5:$C$254,MATCH(A204,'Mese precedente'!$A$5:$A$254,0)),""))</f>
        <v/>
      </c>
      <c r="AI204" s="23">
        <f>IF($A204="","",IF(AH204="","",S204/AH204-1))</f>
        <v/>
      </c>
      <c r="AJ204" s="4">
        <f>IF($A204="","",CHAR(65+MOD(SUMPRODUCT(SUMIF('Codice fiscale'!$A$5:$A$40,MID(C204,{1,3,5,7,9,11,13,15},1),'Codice fiscale'!$B$5:$B$40))+SUMPRODUCT(SUMIF('Codice fiscale'!$A$5:$A$40,MID(C204,{2,4,6,8,10,12,14},1),'Codice fiscale'!$C$5:$C$40)),26)))</f>
        <v/>
      </c>
      <c r="AK204" s="4">
        <f>IF($A204="","",IF(ABS(I204-X204)&gt;Parametri!$C$11,"ERRORE","OK"))</f>
        <v/>
      </c>
      <c r="AL204" s="4">
        <f>IF($A204="","",IF(ABS(K204-AA204)&gt;Parametri!$C$11,"ERRORE","OK"))</f>
        <v/>
      </c>
      <c r="AM204" s="4">
        <f>IF($A204="","",IF(ABS(O204-AB204)&gt;Parametri!$C$11,"ERRORE","OK"))</f>
        <v/>
      </c>
      <c r="AN204" s="4">
        <f>IF($A204="","",IF(ABS(T204-AC204)&gt;Parametri!$C$11,"ERRORE","OK"))</f>
        <v/>
      </c>
      <c r="AO204" s="4">
        <f>IF($A204="","",IF(ABS(W204-AE204)&gt;Parametri!$C$12,"ERRORE","OK"))</f>
        <v/>
      </c>
      <c r="AP204" s="4">
        <f>IF($A204="","",IF(OR(ABS(N204-AF204)&gt;Parametri!$C$11,ABS(S204-AG204)&gt;Parametri!$C$11),"ERRORE","OK"))</f>
        <v/>
      </c>
      <c r="AQ204" s="4">
        <f>IF($A204="","",IF(AI204="","OK",IF(AND(ABS(AI204)&gt;Parametri!$C$10,G204=""),"ERRORE","OK")))</f>
        <v/>
      </c>
      <c r="AR204" s="4">
        <f>IF($A204="","",IF(AND(LEN(C204)=16,RIGHT(C204,1)=AJ204),"OK","ERRORE"))</f>
        <v/>
      </c>
      <c r="AS204" s="4">
        <f>IF($A204="","",IF(ISNA(MATCH(A204,'Mese precedente'!$A$5:$A$254,0)),"OK",IF(AND(G204="",OR(INDEX('Mese precedente'!$E$5:$E$254,MATCH(A204,'Mese precedente'!$A$5:$A$254,0))&amp;""&lt;&gt;D204&amp;"",ABS(INDEX('Mese precedente'!$F$5:$F$254,MATCH(A204,'Mese precedente'!$A$5:$A$254,0))-F204)&gt;Parametri!$C$11,ABS(INDEX('Mese precedente'!$G$5:$G$254,MATCH(A204,'Mese precedente'!$A$5:$A$254,0))-L204)&gt;Parametri!$C$11,INDEX('Mese precedente'!$H$5:$H$254,MATCH(A204,'Mese precedente'!$A$5:$A$254,0))&lt;&gt;E204)),"ERRORE","OK")))</f>
        <v/>
      </c>
      <c r="AT204" s="12">
        <f>IF($A204="","",COUNTIF(AK204:AS204,"ERRORE")+COUNTIF(AY204,"ERRORE"))</f>
        <v/>
      </c>
      <c r="AW204" s="4">
        <f>IF($A204="","",IF(E204&lt;=DATE(YEAR(Parametri!$C$5),1,1),MONTH(Parametri!$C$5),(YEAR(Parametri!$C$5)*12+MONTH(Parametri!$C$5))-(YEAR(E204)*12+MONTH(E204))+IF(DAY(EOMONTH(E204,0))-DAY(E204)+1&gt;=Parametri!$C$14,1,0)))</f>
        <v/>
      </c>
      <c r="AX204" s="4">
        <f>IF($A204="","",IF(E204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204)*12+MONTH(E204))+IF(DAY(EOMONTH(E204,0))-DAY(E204)+1&gt;=Parametri!$C$14,1,0)))</f>
        <v/>
      </c>
      <c r="AY204" s="4">
        <f>IF($A204="","",IF(AND(AU204="",AV204=""),"OK",IF(OR(AU204&lt;&gt;AW204,AV204&lt;&gt;AX204),"ERRORE","OK")))</f>
        <v/>
      </c>
    </row>
    <row r="205">
      <c r="X205" s="19">
        <f>IF($A205="","",ROUND(INDEX(CCNL!$F$5:$F$12,MATCH(D205,CCNL!$A$5:$A$12,0))*F205,2))</f>
        <v/>
      </c>
      <c r="Y205" s="4">
        <f>IF($A205="","",(YEAR(Parametri!$C$5)*12+MONTH(Parametri!$C$5))-(YEAR(E205)*12+MONTH(E205)))</f>
        <v/>
      </c>
      <c r="Z205" s="4">
        <f>IF($A205="","",MIN(Parametri!$C$13,MAX(0,INT((Y205-1)/36))))</f>
        <v/>
      </c>
      <c r="AA205" s="19">
        <f>IF($A205="","",ROUND(INDEX(CCNL!$I$5:$I$12,MATCH(D205,CCNL!$A$5:$A$12,0))*Z205*F205,2))</f>
        <v/>
      </c>
      <c r="AB205" s="19">
        <f>IF($A205="","",ROUND(ROUND(N205,0)*Parametri!$C$6,2))</f>
        <v/>
      </c>
      <c r="AC205" s="19">
        <f>IF($A205="","",ROUND((I205+K205+L205)*Parametri!$C$8/Parametri!$C$7/12,2))</f>
        <v/>
      </c>
      <c r="AD205" s="20">
        <f>IF($A205="","",IFERROR(INDEX('Mese precedente'!$D$5:$D$254,MATCH(A205,'Mese precedente'!$A$5:$A$254,0)),0))</f>
        <v/>
      </c>
      <c r="AE205" s="21">
        <f>IF($A205="","",ROUND(AD205+ROUND(Parametri!$C$9/12,4)-V205,4))</f>
        <v/>
      </c>
      <c r="AF205" s="19">
        <f>IF($A205="","",ROUND(I205+K205+L205+M205,2))</f>
        <v/>
      </c>
      <c r="AG205" s="19">
        <f>IF($A205="","",ROUND(N205-O205-Q205-R205,2))</f>
        <v/>
      </c>
      <c r="AH205" s="22">
        <f>IF($A205="","",IFERROR(INDEX('Mese precedente'!$C$5:$C$254,MATCH(A205,'Mese precedente'!$A$5:$A$254,0)),""))</f>
        <v/>
      </c>
      <c r="AI205" s="23">
        <f>IF($A205="","",IF(AH205="","",S205/AH205-1))</f>
        <v/>
      </c>
      <c r="AJ205" s="4">
        <f>IF($A205="","",CHAR(65+MOD(SUMPRODUCT(SUMIF('Codice fiscale'!$A$5:$A$40,MID(C205,{1,3,5,7,9,11,13,15},1),'Codice fiscale'!$B$5:$B$40))+SUMPRODUCT(SUMIF('Codice fiscale'!$A$5:$A$40,MID(C205,{2,4,6,8,10,12,14},1),'Codice fiscale'!$C$5:$C$40)),26)))</f>
        <v/>
      </c>
      <c r="AK205" s="4">
        <f>IF($A205="","",IF(ABS(I205-X205)&gt;Parametri!$C$11,"ERRORE","OK"))</f>
        <v/>
      </c>
      <c r="AL205" s="4">
        <f>IF($A205="","",IF(ABS(K205-AA205)&gt;Parametri!$C$11,"ERRORE","OK"))</f>
        <v/>
      </c>
      <c r="AM205" s="4">
        <f>IF($A205="","",IF(ABS(O205-AB205)&gt;Parametri!$C$11,"ERRORE","OK"))</f>
        <v/>
      </c>
      <c r="AN205" s="4">
        <f>IF($A205="","",IF(ABS(T205-AC205)&gt;Parametri!$C$11,"ERRORE","OK"))</f>
        <v/>
      </c>
      <c r="AO205" s="4">
        <f>IF($A205="","",IF(ABS(W205-AE205)&gt;Parametri!$C$12,"ERRORE","OK"))</f>
        <v/>
      </c>
      <c r="AP205" s="4">
        <f>IF($A205="","",IF(OR(ABS(N205-AF205)&gt;Parametri!$C$11,ABS(S205-AG205)&gt;Parametri!$C$11),"ERRORE","OK"))</f>
        <v/>
      </c>
      <c r="AQ205" s="4">
        <f>IF($A205="","",IF(AI205="","OK",IF(AND(ABS(AI205)&gt;Parametri!$C$10,G205=""),"ERRORE","OK")))</f>
        <v/>
      </c>
      <c r="AR205" s="4">
        <f>IF($A205="","",IF(AND(LEN(C205)=16,RIGHT(C205,1)=AJ205),"OK","ERRORE"))</f>
        <v/>
      </c>
      <c r="AS205" s="4">
        <f>IF($A205="","",IF(ISNA(MATCH(A205,'Mese precedente'!$A$5:$A$254,0)),"OK",IF(AND(G205="",OR(INDEX('Mese precedente'!$E$5:$E$254,MATCH(A205,'Mese precedente'!$A$5:$A$254,0))&amp;""&lt;&gt;D205&amp;"",ABS(INDEX('Mese precedente'!$F$5:$F$254,MATCH(A205,'Mese precedente'!$A$5:$A$254,0))-F205)&gt;Parametri!$C$11,ABS(INDEX('Mese precedente'!$G$5:$G$254,MATCH(A205,'Mese precedente'!$A$5:$A$254,0))-L205)&gt;Parametri!$C$11,INDEX('Mese precedente'!$H$5:$H$254,MATCH(A205,'Mese precedente'!$A$5:$A$254,0))&lt;&gt;E205)),"ERRORE","OK")))</f>
        <v/>
      </c>
      <c r="AT205" s="12">
        <f>IF($A205="","",COUNTIF(AK205:AS205,"ERRORE")+COUNTIF(AY205,"ERRORE"))</f>
        <v/>
      </c>
      <c r="AW205" s="4">
        <f>IF($A205="","",IF(E205&lt;=DATE(YEAR(Parametri!$C$5),1,1),MONTH(Parametri!$C$5),(YEAR(Parametri!$C$5)*12+MONTH(Parametri!$C$5))-(YEAR(E205)*12+MONTH(E205))+IF(DAY(EOMONTH(E205,0))-DAY(E205)+1&gt;=Parametri!$C$14,1,0)))</f>
        <v/>
      </c>
      <c r="AX205" s="4">
        <f>IF($A205="","",IF(E205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205)*12+MONTH(E205))+IF(DAY(EOMONTH(E205,0))-DAY(E205)+1&gt;=Parametri!$C$14,1,0)))</f>
        <v/>
      </c>
      <c r="AY205" s="4">
        <f>IF($A205="","",IF(AND(AU205="",AV205=""),"OK",IF(OR(AU205&lt;&gt;AW205,AV205&lt;&gt;AX205),"ERRORE","OK")))</f>
        <v/>
      </c>
    </row>
    <row r="206">
      <c r="X206" s="19">
        <f>IF($A206="","",ROUND(INDEX(CCNL!$F$5:$F$12,MATCH(D206,CCNL!$A$5:$A$12,0))*F206,2))</f>
        <v/>
      </c>
      <c r="Y206" s="4">
        <f>IF($A206="","",(YEAR(Parametri!$C$5)*12+MONTH(Parametri!$C$5))-(YEAR(E206)*12+MONTH(E206)))</f>
        <v/>
      </c>
      <c r="Z206" s="4">
        <f>IF($A206="","",MIN(Parametri!$C$13,MAX(0,INT((Y206-1)/36))))</f>
        <v/>
      </c>
      <c r="AA206" s="19">
        <f>IF($A206="","",ROUND(INDEX(CCNL!$I$5:$I$12,MATCH(D206,CCNL!$A$5:$A$12,0))*Z206*F206,2))</f>
        <v/>
      </c>
      <c r="AB206" s="19">
        <f>IF($A206="","",ROUND(ROUND(N206,0)*Parametri!$C$6,2))</f>
        <v/>
      </c>
      <c r="AC206" s="19">
        <f>IF($A206="","",ROUND((I206+K206+L206)*Parametri!$C$8/Parametri!$C$7/12,2))</f>
        <v/>
      </c>
      <c r="AD206" s="20">
        <f>IF($A206="","",IFERROR(INDEX('Mese precedente'!$D$5:$D$254,MATCH(A206,'Mese precedente'!$A$5:$A$254,0)),0))</f>
        <v/>
      </c>
      <c r="AE206" s="21">
        <f>IF($A206="","",ROUND(AD206+ROUND(Parametri!$C$9/12,4)-V206,4))</f>
        <v/>
      </c>
      <c r="AF206" s="19">
        <f>IF($A206="","",ROUND(I206+K206+L206+M206,2))</f>
        <v/>
      </c>
      <c r="AG206" s="19">
        <f>IF($A206="","",ROUND(N206-O206-Q206-R206,2))</f>
        <v/>
      </c>
      <c r="AH206" s="22">
        <f>IF($A206="","",IFERROR(INDEX('Mese precedente'!$C$5:$C$254,MATCH(A206,'Mese precedente'!$A$5:$A$254,0)),""))</f>
        <v/>
      </c>
      <c r="AI206" s="23">
        <f>IF($A206="","",IF(AH206="","",S206/AH206-1))</f>
        <v/>
      </c>
      <c r="AJ206" s="4">
        <f>IF($A206="","",CHAR(65+MOD(SUMPRODUCT(SUMIF('Codice fiscale'!$A$5:$A$40,MID(C206,{1,3,5,7,9,11,13,15},1),'Codice fiscale'!$B$5:$B$40))+SUMPRODUCT(SUMIF('Codice fiscale'!$A$5:$A$40,MID(C206,{2,4,6,8,10,12,14},1),'Codice fiscale'!$C$5:$C$40)),26)))</f>
        <v/>
      </c>
      <c r="AK206" s="4">
        <f>IF($A206="","",IF(ABS(I206-X206)&gt;Parametri!$C$11,"ERRORE","OK"))</f>
        <v/>
      </c>
      <c r="AL206" s="4">
        <f>IF($A206="","",IF(ABS(K206-AA206)&gt;Parametri!$C$11,"ERRORE","OK"))</f>
        <v/>
      </c>
      <c r="AM206" s="4">
        <f>IF($A206="","",IF(ABS(O206-AB206)&gt;Parametri!$C$11,"ERRORE","OK"))</f>
        <v/>
      </c>
      <c r="AN206" s="4">
        <f>IF($A206="","",IF(ABS(T206-AC206)&gt;Parametri!$C$11,"ERRORE","OK"))</f>
        <v/>
      </c>
      <c r="AO206" s="4">
        <f>IF($A206="","",IF(ABS(W206-AE206)&gt;Parametri!$C$12,"ERRORE","OK"))</f>
        <v/>
      </c>
      <c r="AP206" s="4">
        <f>IF($A206="","",IF(OR(ABS(N206-AF206)&gt;Parametri!$C$11,ABS(S206-AG206)&gt;Parametri!$C$11),"ERRORE","OK"))</f>
        <v/>
      </c>
      <c r="AQ206" s="4">
        <f>IF($A206="","",IF(AI206="","OK",IF(AND(ABS(AI206)&gt;Parametri!$C$10,G206=""),"ERRORE","OK")))</f>
        <v/>
      </c>
      <c r="AR206" s="4">
        <f>IF($A206="","",IF(AND(LEN(C206)=16,RIGHT(C206,1)=AJ206),"OK","ERRORE"))</f>
        <v/>
      </c>
      <c r="AS206" s="4">
        <f>IF($A206="","",IF(ISNA(MATCH(A206,'Mese precedente'!$A$5:$A$254,0)),"OK",IF(AND(G206="",OR(INDEX('Mese precedente'!$E$5:$E$254,MATCH(A206,'Mese precedente'!$A$5:$A$254,0))&amp;""&lt;&gt;D206&amp;"",ABS(INDEX('Mese precedente'!$F$5:$F$254,MATCH(A206,'Mese precedente'!$A$5:$A$254,0))-F206)&gt;Parametri!$C$11,ABS(INDEX('Mese precedente'!$G$5:$G$254,MATCH(A206,'Mese precedente'!$A$5:$A$254,0))-L206)&gt;Parametri!$C$11,INDEX('Mese precedente'!$H$5:$H$254,MATCH(A206,'Mese precedente'!$A$5:$A$254,0))&lt;&gt;E206)),"ERRORE","OK")))</f>
        <v/>
      </c>
      <c r="AT206" s="12">
        <f>IF($A206="","",COUNTIF(AK206:AS206,"ERRORE")+COUNTIF(AY206,"ERRORE"))</f>
        <v/>
      </c>
      <c r="AW206" s="4">
        <f>IF($A206="","",IF(E206&lt;=DATE(YEAR(Parametri!$C$5),1,1),MONTH(Parametri!$C$5),(YEAR(Parametri!$C$5)*12+MONTH(Parametri!$C$5))-(YEAR(E206)*12+MONTH(E206))+IF(DAY(EOMONTH(E206,0))-DAY(E206)+1&gt;=Parametri!$C$14,1,0)))</f>
        <v/>
      </c>
      <c r="AX206" s="4">
        <f>IF($A206="","",IF(E206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206)*12+MONTH(E206))+IF(DAY(EOMONTH(E206,0))-DAY(E206)+1&gt;=Parametri!$C$14,1,0)))</f>
        <v/>
      </c>
      <c r="AY206" s="4">
        <f>IF($A206="","",IF(AND(AU206="",AV206=""),"OK",IF(OR(AU206&lt;&gt;AW206,AV206&lt;&gt;AX206),"ERRORE","OK")))</f>
        <v/>
      </c>
    </row>
    <row r="207">
      <c r="X207" s="19">
        <f>IF($A207="","",ROUND(INDEX(CCNL!$F$5:$F$12,MATCH(D207,CCNL!$A$5:$A$12,0))*F207,2))</f>
        <v/>
      </c>
      <c r="Y207" s="4">
        <f>IF($A207="","",(YEAR(Parametri!$C$5)*12+MONTH(Parametri!$C$5))-(YEAR(E207)*12+MONTH(E207)))</f>
        <v/>
      </c>
      <c r="Z207" s="4">
        <f>IF($A207="","",MIN(Parametri!$C$13,MAX(0,INT((Y207-1)/36))))</f>
        <v/>
      </c>
      <c r="AA207" s="19">
        <f>IF($A207="","",ROUND(INDEX(CCNL!$I$5:$I$12,MATCH(D207,CCNL!$A$5:$A$12,0))*Z207*F207,2))</f>
        <v/>
      </c>
      <c r="AB207" s="19">
        <f>IF($A207="","",ROUND(ROUND(N207,0)*Parametri!$C$6,2))</f>
        <v/>
      </c>
      <c r="AC207" s="19">
        <f>IF($A207="","",ROUND((I207+K207+L207)*Parametri!$C$8/Parametri!$C$7/12,2))</f>
        <v/>
      </c>
      <c r="AD207" s="20">
        <f>IF($A207="","",IFERROR(INDEX('Mese precedente'!$D$5:$D$254,MATCH(A207,'Mese precedente'!$A$5:$A$254,0)),0))</f>
        <v/>
      </c>
      <c r="AE207" s="21">
        <f>IF($A207="","",ROUND(AD207+ROUND(Parametri!$C$9/12,4)-V207,4))</f>
        <v/>
      </c>
      <c r="AF207" s="19">
        <f>IF($A207="","",ROUND(I207+K207+L207+M207,2))</f>
        <v/>
      </c>
      <c r="AG207" s="19">
        <f>IF($A207="","",ROUND(N207-O207-Q207-R207,2))</f>
        <v/>
      </c>
      <c r="AH207" s="22">
        <f>IF($A207="","",IFERROR(INDEX('Mese precedente'!$C$5:$C$254,MATCH(A207,'Mese precedente'!$A$5:$A$254,0)),""))</f>
        <v/>
      </c>
      <c r="AI207" s="23">
        <f>IF($A207="","",IF(AH207="","",S207/AH207-1))</f>
        <v/>
      </c>
      <c r="AJ207" s="4">
        <f>IF($A207="","",CHAR(65+MOD(SUMPRODUCT(SUMIF('Codice fiscale'!$A$5:$A$40,MID(C207,{1,3,5,7,9,11,13,15},1),'Codice fiscale'!$B$5:$B$40))+SUMPRODUCT(SUMIF('Codice fiscale'!$A$5:$A$40,MID(C207,{2,4,6,8,10,12,14},1),'Codice fiscale'!$C$5:$C$40)),26)))</f>
        <v/>
      </c>
      <c r="AK207" s="4">
        <f>IF($A207="","",IF(ABS(I207-X207)&gt;Parametri!$C$11,"ERRORE","OK"))</f>
        <v/>
      </c>
      <c r="AL207" s="4">
        <f>IF($A207="","",IF(ABS(K207-AA207)&gt;Parametri!$C$11,"ERRORE","OK"))</f>
        <v/>
      </c>
      <c r="AM207" s="4">
        <f>IF($A207="","",IF(ABS(O207-AB207)&gt;Parametri!$C$11,"ERRORE","OK"))</f>
        <v/>
      </c>
      <c r="AN207" s="4">
        <f>IF($A207="","",IF(ABS(T207-AC207)&gt;Parametri!$C$11,"ERRORE","OK"))</f>
        <v/>
      </c>
      <c r="AO207" s="4">
        <f>IF($A207="","",IF(ABS(W207-AE207)&gt;Parametri!$C$12,"ERRORE","OK"))</f>
        <v/>
      </c>
      <c r="AP207" s="4">
        <f>IF($A207="","",IF(OR(ABS(N207-AF207)&gt;Parametri!$C$11,ABS(S207-AG207)&gt;Parametri!$C$11),"ERRORE","OK"))</f>
        <v/>
      </c>
      <c r="AQ207" s="4">
        <f>IF($A207="","",IF(AI207="","OK",IF(AND(ABS(AI207)&gt;Parametri!$C$10,G207=""),"ERRORE","OK")))</f>
        <v/>
      </c>
      <c r="AR207" s="4">
        <f>IF($A207="","",IF(AND(LEN(C207)=16,RIGHT(C207,1)=AJ207),"OK","ERRORE"))</f>
        <v/>
      </c>
      <c r="AS207" s="4">
        <f>IF($A207="","",IF(ISNA(MATCH(A207,'Mese precedente'!$A$5:$A$254,0)),"OK",IF(AND(G207="",OR(INDEX('Mese precedente'!$E$5:$E$254,MATCH(A207,'Mese precedente'!$A$5:$A$254,0))&amp;""&lt;&gt;D207&amp;"",ABS(INDEX('Mese precedente'!$F$5:$F$254,MATCH(A207,'Mese precedente'!$A$5:$A$254,0))-F207)&gt;Parametri!$C$11,ABS(INDEX('Mese precedente'!$G$5:$G$254,MATCH(A207,'Mese precedente'!$A$5:$A$254,0))-L207)&gt;Parametri!$C$11,INDEX('Mese precedente'!$H$5:$H$254,MATCH(A207,'Mese precedente'!$A$5:$A$254,0))&lt;&gt;E207)),"ERRORE","OK")))</f>
        <v/>
      </c>
      <c r="AT207" s="12">
        <f>IF($A207="","",COUNTIF(AK207:AS207,"ERRORE")+COUNTIF(AY207,"ERRORE"))</f>
        <v/>
      </c>
      <c r="AW207" s="4">
        <f>IF($A207="","",IF(E207&lt;=DATE(YEAR(Parametri!$C$5),1,1),MONTH(Parametri!$C$5),(YEAR(Parametri!$C$5)*12+MONTH(Parametri!$C$5))-(YEAR(E207)*12+MONTH(E207))+IF(DAY(EOMONTH(E207,0))-DAY(E207)+1&gt;=Parametri!$C$14,1,0)))</f>
        <v/>
      </c>
      <c r="AX207" s="4">
        <f>IF($A207="","",IF(E207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207)*12+MONTH(E207))+IF(DAY(EOMONTH(E207,0))-DAY(E207)+1&gt;=Parametri!$C$14,1,0)))</f>
        <v/>
      </c>
      <c r="AY207" s="4">
        <f>IF($A207="","",IF(AND(AU207="",AV207=""),"OK",IF(OR(AU207&lt;&gt;AW207,AV207&lt;&gt;AX207),"ERRORE","OK")))</f>
        <v/>
      </c>
    </row>
    <row r="208">
      <c r="X208" s="19">
        <f>IF($A208="","",ROUND(INDEX(CCNL!$F$5:$F$12,MATCH(D208,CCNL!$A$5:$A$12,0))*F208,2))</f>
        <v/>
      </c>
      <c r="Y208" s="4">
        <f>IF($A208="","",(YEAR(Parametri!$C$5)*12+MONTH(Parametri!$C$5))-(YEAR(E208)*12+MONTH(E208)))</f>
        <v/>
      </c>
      <c r="Z208" s="4">
        <f>IF($A208="","",MIN(Parametri!$C$13,MAX(0,INT((Y208-1)/36))))</f>
        <v/>
      </c>
      <c r="AA208" s="19">
        <f>IF($A208="","",ROUND(INDEX(CCNL!$I$5:$I$12,MATCH(D208,CCNL!$A$5:$A$12,0))*Z208*F208,2))</f>
        <v/>
      </c>
      <c r="AB208" s="19">
        <f>IF($A208="","",ROUND(ROUND(N208,0)*Parametri!$C$6,2))</f>
        <v/>
      </c>
      <c r="AC208" s="19">
        <f>IF($A208="","",ROUND((I208+K208+L208)*Parametri!$C$8/Parametri!$C$7/12,2))</f>
        <v/>
      </c>
      <c r="AD208" s="20">
        <f>IF($A208="","",IFERROR(INDEX('Mese precedente'!$D$5:$D$254,MATCH(A208,'Mese precedente'!$A$5:$A$254,0)),0))</f>
        <v/>
      </c>
      <c r="AE208" s="21">
        <f>IF($A208="","",ROUND(AD208+ROUND(Parametri!$C$9/12,4)-V208,4))</f>
        <v/>
      </c>
      <c r="AF208" s="19">
        <f>IF($A208="","",ROUND(I208+K208+L208+M208,2))</f>
        <v/>
      </c>
      <c r="AG208" s="19">
        <f>IF($A208="","",ROUND(N208-O208-Q208-R208,2))</f>
        <v/>
      </c>
      <c r="AH208" s="22">
        <f>IF($A208="","",IFERROR(INDEX('Mese precedente'!$C$5:$C$254,MATCH(A208,'Mese precedente'!$A$5:$A$254,0)),""))</f>
        <v/>
      </c>
      <c r="AI208" s="23">
        <f>IF($A208="","",IF(AH208="","",S208/AH208-1))</f>
        <v/>
      </c>
      <c r="AJ208" s="4">
        <f>IF($A208="","",CHAR(65+MOD(SUMPRODUCT(SUMIF('Codice fiscale'!$A$5:$A$40,MID(C208,{1,3,5,7,9,11,13,15},1),'Codice fiscale'!$B$5:$B$40))+SUMPRODUCT(SUMIF('Codice fiscale'!$A$5:$A$40,MID(C208,{2,4,6,8,10,12,14},1),'Codice fiscale'!$C$5:$C$40)),26)))</f>
        <v/>
      </c>
      <c r="AK208" s="4">
        <f>IF($A208="","",IF(ABS(I208-X208)&gt;Parametri!$C$11,"ERRORE","OK"))</f>
        <v/>
      </c>
      <c r="AL208" s="4">
        <f>IF($A208="","",IF(ABS(K208-AA208)&gt;Parametri!$C$11,"ERRORE","OK"))</f>
        <v/>
      </c>
      <c r="AM208" s="4">
        <f>IF($A208="","",IF(ABS(O208-AB208)&gt;Parametri!$C$11,"ERRORE","OK"))</f>
        <v/>
      </c>
      <c r="AN208" s="4">
        <f>IF($A208="","",IF(ABS(T208-AC208)&gt;Parametri!$C$11,"ERRORE","OK"))</f>
        <v/>
      </c>
      <c r="AO208" s="4">
        <f>IF($A208="","",IF(ABS(W208-AE208)&gt;Parametri!$C$12,"ERRORE","OK"))</f>
        <v/>
      </c>
      <c r="AP208" s="4">
        <f>IF($A208="","",IF(OR(ABS(N208-AF208)&gt;Parametri!$C$11,ABS(S208-AG208)&gt;Parametri!$C$11),"ERRORE","OK"))</f>
        <v/>
      </c>
      <c r="AQ208" s="4">
        <f>IF($A208="","",IF(AI208="","OK",IF(AND(ABS(AI208)&gt;Parametri!$C$10,G208=""),"ERRORE","OK")))</f>
        <v/>
      </c>
      <c r="AR208" s="4">
        <f>IF($A208="","",IF(AND(LEN(C208)=16,RIGHT(C208,1)=AJ208),"OK","ERRORE"))</f>
        <v/>
      </c>
      <c r="AS208" s="4">
        <f>IF($A208="","",IF(ISNA(MATCH(A208,'Mese precedente'!$A$5:$A$254,0)),"OK",IF(AND(G208="",OR(INDEX('Mese precedente'!$E$5:$E$254,MATCH(A208,'Mese precedente'!$A$5:$A$254,0))&amp;""&lt;&gt;D208&amp;"",ABS(INDEX('Mese precedente'!$F$5:$F$254,MATCH(A208,'Mese precedente'!$A$5:$A$254,0))-F208)&gt;Parametri!$C$11,ABS(INDEX('Mese precedente'!$G$5:$G$254,MATCH(A208,'Mese precedente'!$A$5:$A$254,0))-L208)&gt;Parametri!$C$11,INDEX('Mese precedente'!$H$5:$H$254,MATCH(A208,'Mese precedente'!$A$5:$A$254,0))&lt;&gt;E208)),"ERRORE","OK")))</f>
        <v/>
      </c>
      <c r="AT208" s="12">
        <f>IF($A208="","",COUNTIF(AK208:AS208,"ERRORE")+COUNTIF(AY208,"ERRORE"))</f>
        <v/>
      </c>
      <c r="AW208" s="4">
        <f>IF($A208="","",IF(E208&lt;=DATE(YEAR(Parametri!$C$5),1,1),MONTH(Parametri!$C$5),(YEAR(Parametri!$C$5)*12+MONTH(Parametri!$C$5))-(YEAR(E208)*12+MONTH(E208))+IF(DAY(EOMONTH(E208,0))-DAY(E208)+1&gt;=Parametri!$C$14,1,0)))</f>
        <v/>
      </c>
      <c r="AX208" s="4">
        <f>IF($A208="","",IF(E208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208)*12+MONTH(E208))+IF(DAY(EOMONTH(E208,0))-DAY(E208)+1&gt;=Parametri!$C$14,1,0)))</f>
        <v/>
      </c>
      <c r="AY208" s="4">
        <f>IF($A208="","",IF(AND(AU208="",AV208=""),"OK",IF(OR(AU208&lt;&gt;AW208,AV208&lt;&gt;AX208),"ERRORE","OK")))</f>
        <v/>
      </c>
    </row>
    <row r="209">
      <c r="X209" s="19">
        <f>IF($A209="","",ROUND(INDEX(CCNL!$F$5:$F$12,MATCH(D209,CCNL!$A$5:$A$12,0))*F209,2))</f>
        <v/>
      </c>
      <c r="Y209" s="4">
        <f>IF($A209="","",(YEAR(Parametri!$C$5)*12+MONTH(Parametri!$C$5))-(YEAR(E209)*12+MONTH(E209)))</f>
        <v/>
      </c>
      <c r="Z209" s="4">
        <f>IF($A209="","",MIN(Parametri!$C$13,MAX(0,INT((Y209-1)/36))))</f>
        <v/>
      </c>
      <c r="AA209" s="19">
        <f>IF($A209="","",ROUND(INDEX(CCNL!$I$5:$I$12,MATCH(D209,CCNL!$A$5:$A$12,0))*Z209*F209,2))</f>
        <v/>
      </c>
      <c r="AB209" s="19">
        <f>IF($A209="","",ROUND(ROUND(N209,0)*Parametri!$C$6,2))</f>
        <v/>
      </c>
      <c r="AC209" s="19">
        <f>IF($A209="","",ROUND((I209+K209+L209)*Parametri!$C$8/Parametri!$C$7/12,2))</f>
        <v/>
      </c>
      <c r="AD209" s="20">
        <f>IF($A209="","",IFERROR(INDEX('Mese precedente'!$D$5:$D$254,MATCH(A209,'Mese precedente'!$A$5:$A$254,0)),0))</f>
        <v/>
      </c>
      <c r="AE209" s="21">
        <f>IF($A209="","",ROUND(AD209+ROUND(Parametri!$C$9/12,4)-V209,4))</f>
        <v/>
      </c>
      <c r="AF209" s="19">
        <f>IF($A209="","",ROUND(I209+K209+L209+M209,2))</f>
        <v/>
      </c>
      <c r="AG209" s="19">
        <f>IF($A209="","",ROUND(N209-O209-Q209-R209,2))</f>
        <v/>
      </c>
      <c r="AH209" s="22">
        <f>IF($A209="","",IFERROR(INDEX('Mese precedente'!$C$5:$C$254,MATCH(A209,'Mese precedente'!$A$5:$A$254,0)),""))</f>
        <v/>
      </c>
      <c r="AI209" s="23">
        <f>IF($A209="","",IF(AH209="","",S209/AH209-1))</f>
        <v/>
      </c>
      <c r="AJ209" s="4">
        <f>IF($A209="","",CHAR(65+MOD(SUMPRODUCT(SUMIF('Codice fiscale'!$A$5:$A$40,MID(C209,{1,3,5,7,9,11,13,15},1),'Codice fiscale'!$B$5:$B$40))+SUMPRODUCT(SUMIF('Codice fiscale'!$A$5:$A$40,MID(C209,{2,4,6,8,10,12,14},1),'Codice fiscale'!$C$5:$C$40)),26)))</f>
        <v/>
      </c>
      <c r="AK209" s="4">
        <f>IF($A209="","",IF(ABS(I209-X209)&gt;Parametri!$C$11,"ERRORE","OK"))</f>
        <v/>
      </c>
      <c r="AL209" s="4">
        <f>IF($A209="","",IF(ABS(K209-AA209)&gt;Parametri!$C$11,"ERRORE","OK"))</f>
        <v/>
      </c>
      <c r="AM209" s="4">
        <f>IF($A209="","",IF(ABS(O209-AB209)&gt;Parametri!$C$11,"ERRORE","OK"))</f>
        <v/>
      </c>
      <c r="AN209" s="4">
        <f>IF($A209="","",IF(ABS(T209-AC209)&gt;Parametri!$C$11,"ERRORE","OK"))</f>
        <v/>
      </c>
      <c r="AO209" s="4">
        <f>IF($A209="","",IF(ABS(W209-AE209)&gt;Parametri!$C$12,"ERRORE","OK"))</f>
        <v/>
      </c>
      <c r="AP209" s="4">
        <f>IF($A209="","",IF(OR(ABS(N209-AF209)&gt;Parametri!$C$11,ABS(S209-AG209)&gt;Parametri!$C$11),"ERRORE","OK"))</f>
        <v/>
      </c>
      <c r="AQ209" s="4">
        <f>IF($A209="","",IF(AI209="","OK",IF(AND(ABS(AI209)&gt;Parametri!$C$10,G209=""),"ERRORE","OK")))</f>
        <v/>
      </c>
      <c r="AR209" s="4">
        <f>IF($A209="","",IF(AND(LEN(C209)=16,RIGHT(C209,1)=AJ209),"OK","ERRORE"))</f>
        <v/>
      </c>
      <c r="AS209" s="4">
        <f>IF($A209="","",IF(ISNA(MATCH(A209,'Mese precedente'!$A$5:$A$254,0)),"OK",IF(AND(G209="",OR(INDEX('Mese precedente'!$E$5:$E$254,MATCH(A209,'Mese precedente'!$A$5:$A$254,0))&amp;""&lt;&gt;D209&amp;"",ABS(INDEX('Mese precedente'!$F$5:$F$254,MATCH(A209,'Mese precedente'!$A$5:$A$254,0))-F209)&gt;Parametri!$C$11,ABS(INDEX('Mese precedente'!$G$5:$G$254,MATCH(A209,'Mese precedente'!$A$5:$A$254,0))-L209)&gt;Parametri!$C$11,INDEX('Mese precedente'!$H$5:$H$254,MATCH(A209,'Mese precedente'!$A$5:$A$254,0))&lt;&gt;E209)),"ERRORE","OK")))</f>
        <v/>
      </c>
      <c r="AT209" s="12">
        <f>IF($A209="","",COUNTIF(AK209:AS209,"ERRORE")+COUNTIF(AY209,"ERRORE"))</f>
        <v/>
      </c>
      <c r="AW209" s="4">
        <f>IF($A209="","",IF(E209&lt;=DATE(YEAR(Parametri!$C$5),1,1),MONTH(Parametri!$C$5),(YEAR(Parametri!$C$5)*12+MONTH(Parametri!$C$5))-(YEAR(E209)*12+MONTH(E209))+IF(DAY(EOMONTH(E209,0))-DAY(E209)+1&gt;=Parametri!$C$14,1,0)))</f>
        <v/>
      </c>
      <c r="AX209" s="4">
        <f>IF($A209="","",IF(E209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209)*12+MONTH(E209))+IF(DAY(EOMONTH(E209,0))-DAY(E209)+1&gt;=Parametri!$C$14,1,0)))</f>
        <v/>
      </c>
      <c r="AY209" s="4">
        <f>IF($A209="","",IF(AND(AU209="",AV209=""),"OK",IF(OR(AU209&lt;&gt;AW209,AV209&lt;&gt;AX209),"ERRORE","OK")))</f>
        <v/>
      </c>
    </row>
    <row r="210">
      <c r="X210" s="19">
        <f>IF($A210="","",ROUND(INDEX(CCNL!$F$5:$F$12,MATCH(D210,CCNL!$A$5:$A$12,0))*F210,2))</f>
        <v/>
      </c>
      <c r="Y210" s="4">
        <f>IF($A210="","",(YEAR(Parametri!$C$5)*12+MONTH(Parametri!$C$5))-(YEAR(E210)*12+MONTH(E210)))</f>
        <v/>
      </c>
      <c r="Z210" s="4">
        <f>IF($A210="","",MIN(Parametri!$C$13,MAX(0,INT((Y210-1)/36))))</f>
        <v/>
      </c>
      <c r="AA210" s="19">
        <f>IF($A210="","",ROUND(INDEX(CCNL!$I$5:$I$12,MATCH(D210,CCNL!$A$5:$A$12,0))*Z210*F210,2))</f>
        <v/>
      </c>
      <c r="AB210" s="19">
        <f>IF($A210="","",ROUND(ROUND(N210,0)*Parametri!$C$6,2))</f>
        <v/>
      </c>
      <c r="AC210" s="19">
        <f>IF($A210="","",ROUND((I210+K210+L210)*Parametri!$C$8/Parametri!$C$7/12,2))</f>
        <v/>
      </c>
      <c r="AD210" s="20">
        <f>IF($A210="","",IFERROR(INDEX('Mese precedente'!$D$5:$D$254,MATCH(A210,'Mese precedente'!$A$5:$A$254,0)),0))</f>
        <v/>
      </c>
      <c r="AE210" s="21">
        <f>IF($A210="","",ROUND(AD210+ROUND(Parametri!$C$9/12,4)-V210,4))</f>
        <v/>
      </c>
      <c r="AF210" s="19">
        <f>IF($A210="","",ROUND(I210+K210+L210+M210,2))</f>
        <v/>
      </c>
      <c r="AG210" s="19">
        <f>IF($A210="","",ROUND(N210-O210-Q210-R210,2))</f>
        <v/>
      </c>
      <c r="AH210" s="22">
        <f>IF($A210="","",IFERROR(INDEX('Mese precedente'!$C$5:$C$254,MATCH(A210,'Mese precedente'!$A$5:$A$254,0)),""))</f>
        <v/>
      </c>
      <c r="AI210" s="23">
        <f>IF($A210="","",IF(AH210="","",S210/AH210-1))</f>
        <v/>
      </c>
      <c r="AJ210" s="4">
        <f>IF($A210="","",CHAR(65+MOD(SUMPRODUCT(SUMIF('Codice fiscale'!$A$5:$A$40,MID(C210,{1,3,5,7,9,11,13,15},1),'Codice fiscale'!$B$5:$B$40))+SUMPRODUCT(SUMIF('Codice fiscale'!$A$5:$A$40,MID(C210,{2,4,6,8,10,12,14},1),'Codice fiscale'!$C$5:$C$40)),26)))</f>
        <v/>
      </c>
      <c r="AK210" s="4">
        <f>IF($A210="","",IF(ABS(I210-X210)&gt;Parametri!$C$11,"ERRORE","OK"))</f>
        <v/>
      </c>
      <c r="AL210" s="4">
        <f>IF($A210="","",IF(ABS(K210-AA210)&gt;Parametri!$C$11,"ERRORE","OK"))</f>
        <v/>
      </c>
      <c r="AM210" s="4">
        <f>IF($A210="","",IF(ABS(O210-AB210)&gt;Parametri!$C$11,"ERRORE","OK"))</f>
        <v/>
      </c>
      <c r="AN210" s="4">
        <f>IF($A210="","",IF(ABS(T210-AC210)&gt;Parametri!$C$11,"ERRORE","OK"))</f>
        <v/>
      </c>
      <c r="AO210" s="4">
        <f>IF($A210="","",IF(ABS(W210-AE210)&gt;Parametri!$C$12,"ERRORE","OK"))</f>
        <v/>
      </c>
      <c r="AP210" s="4">
        <f>IF($A210="","",IF(OR(ABS(N210-AF210)&gt;Parametri!$C$11,ABS(S210-AG210)&gt;Parametri!$C$11),"ERRORE","OK"))</f>
        <v/>
      </c>
      <c r="AQ210" s="4">
        <f>IF($A210="","",IF(AI210="","OK",IF(AND(ABS(AI210)&gt;Parametri!$C$10,G210=""),"ERRORE","OK")))</f>
        <v/>
      </c>
      <c r="AR210" s="4">
        <f>IF($A210="","",IF(AND(LEN(C210)=16,RIGHT(C210,1)=AJ210),"OK","ERRORE"))</f>
        <v/>
      </c>
      <c r="AS210" s="4">
        <f>IF($A210="","",IF(ISNA(MATCH(A210,'Mese precedente'!$A$5:$A$254,0)),"OK",IF(AND(G210="",OR(INDEX('Mese precedente'!$E$5:$E$254,MATCH(A210,'Mese precedente'!$A$5:$A$254,0))&amp;""&lt;&gt;D210&amp;"",ABS(INDEX('Mese precedente'!$F$5:$F$254,MATCH(A210,'Mese precedente'!$A$5:$A$254,0))-F210)&gt;Parametri!$C$11,ABS(INDEX('Mese precedente'!$G$5:$G$254,MATCH(A210,'Mese precedente'!$A$5:$A$254,0))-L210)&gt;Parametri!$C$11,INDEX('Mese precedente'!$H$5:$H$254,MATCH(A210,'Mese precedente'!$A$5:$A$254,0))&lt;&gt;E210)),"ERRORE","OK")))</f>
        <v/>
      </c>
      <c r="AT210" s="12">
        <f>IF($A210="","",COUNTIF(AK210:AS210,"ERRORE")+COUNTIF(AY210,"ERRORE"))</f>
        <v/>
      </c>
      <c r="AW210" s="4">
        <f>IF($A210="","",IF(E210&lt;=DATE(YEAR(Parametri!$C$5),1,1),MONTH(Parametri!$C$5),(YEAR(Parametri!$C$5)*12+MONTH(Parametri!$C$5))-(YEAR(E210)*12+MONTH(E210))+IF(DAY(EOMONTH(E210,0))-DAY(E210)+1&gt;=Parametri!$C$14,1,0)))</f>
        <v/>
      </c>
      <c r="AX210" s="4">
        <f>IF($A210="","",IF(E210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210)*12+MONTH(E210))+IF(DAY(EOMONTH(E210,0))-DAY(E210)+1&gt;=Parametri!$C$14,1,0)))</f>
        <v/>
      </c>
      <c r="AY210" s="4">
        <f>IF($A210="","",IF(AND(AU210="",AV210=""),"OK",IF(OR(AU210&lt;&gt;AW210,AV210&lt;&gt;AX210),"ERRORE","OK")))</f>
        <v/>
      </c>
    </row>
    <row r="211">
      <c r="X211" s="19">
        <f>IF($A211="","",ROUND(INDEX(CCNL!$F$5:$F$12,MATCH(D211,CCNL!$A$5:$A$12,0))*F211,2))</f>
        <v/>
      </c>
      <c r="Y211" s="4">
        <f>IF($A211="","",(YEAR(Parametri!$C$5)*12+MONTH(Parametri!$C$5))-(YEAR(E211)*12+MONTH(E211)))</f>
        <v/>
      </c>
      <c r="Z211" s="4">
        <f>IF($A211="","",MIN(Parametri!$C$13,MAX(0,INT((Y211-1)/36))))</f>
        <v/>
      </c>
      <c r="AA211" s="19">
        <f>IF($A211="","",ROUND(INDEX(CCNL!$I$5:$I$12,MATCH(D211,CCNL!$A$5:$A$12,0))*Z211*F211,2))</f>
        <v/>
      </c>
      <c r="AB211" s="19">
        <f>IF($A211="","",ROUND(ROUND(N211,0)*Parametri!$C$6,2))</f>
        <v/>
      </c>
      <c r="AC211" s="19">
        <f>IF($A211="","",ROUND((I211+K211+L211)*Parametri!$C$8/Parametri!$C$7/12,2))</f>
        <v/>
      </c>
      <c r="AD211" s="20">
        <f>IF($A211="","",IFERROR(INDEX('Mese precedente'!$D$5:$D$254,MATCH(A211,'Mese precedente'!$A$5:$A$254,0)),0))</f>
        <v/>
      </c>
      <c r="AE211" s="21">
        <f>IF($A211="","",ROUND(AD211+ROUND(Parametri!$C$9/12,4)-V211,4))</f>
        <v/>
      </c>
      <c r="AF211" s="19">
        <f>IF($A211="","",ROUND(I211+K211+L211+M211,2))</f>
        <v/>
      </c>
      <c r="AG211" s="19">
        <f>IF($A211="","",ROUND(N211-O211-Q211-R211,2))</f>
        <v/>
      </c>
      <c r="AH211" s="22">
        <f>IF($A211="","",IFERROR(INDEX('Mese precedente'!$C$5:$C$254,MATCH(A211,'Mese precedente'!$A$5:$A$254,0)),""))</f>
        <v/>
      </c>
      <c r="AI211" s="23">
        <f>IF($A211="","",IF(AH211="","",S211/AH211-1))</f>
        <v/>
      </c>
      <c r="AJ211" s="4">
        <f>IF($A211="","",CHAR(65+MOD(SUMPRODUCT(SUMIF('Codice fiscale'!$A$5:$A$40,MID(C211,{1,3,5,7,9,11,13,15},1),'Codice fiscale'!$B$5:$B$40))+SUMPRODUCT(SUMIF('Codice fiscale'!$A$5:$A$40,MID(C211,{2,4,6,8,10,12,14},1),'Codice fiscale'!$C$5:$C$40)),26)))</f>
        <v/>
      </c>
      <c r="AK211" s="4">
        <f>IF($A211="","",IF(ABS(I211-X211)&gt;Parametri!$C$11,"ERRORE","OK"))</f>
        <v/>
      </c>
      <c r="AL211" s="4">
        <f>IF($A211="","",IF(ABS(K211-AA211)&gt;Parametri!$C$11,"ERRORE","OK"))</f>
        <v/>
      </c>
      <c r="AM211" s="4">
        <f>IF($A211="","",IF(ABS(O211-AB211)&gt;Parametri!$C$11,"ERRORE","OK"))</f>
        <v/>
      </c>
      <c r="AN211" s="4">
        <f>IF($A211="","",IF(ABS(T211-AC211)&gt;Parametri!$C$11,"ERRORE","OK"))</f>
        <v/>
      </c>
      <c r="AO211" s="4">
        <f>IF($A211="","",IF(ABS(W211-AE211)&gt;Parametri!$C$12,"ERRORE","OK"))</f>
        <v/>
      </c>
      <c r="AP211" s="4">
        <f>IF($A211="","",IF(OR(ABS(N211-AF211)&gt;Parametri!$C$11,ABS(S211-AG211)&gt;Parametri!$C$11),"ERRORE","OK"))</f>
        <v/>
      </c>
      <c r="AQ211" s="4">
        <f>IF($A211="","",IF(AI211="","OK",IF(AND(ABS(AI211)&gt;Parametri!$C$10,G211=""),"ERRORE","OK")))</f>
        <v/>
      </c>
      <c r="AR211" s="4">
        <f>IF($A211="","",IF(AND(LEN(C211)=16,RIGHT(C211,1)=AJ211),"OK","ERRORE"))</f>
        <v/>
      </c>
      <c r="AS211" s="4">
        <f>IF($A211="","",IF(ISNA(MATCH(A211,'Mese precedente'!$A$5:$A$254,0)),"OK",IF(AND(G211="",OR(INDEX('Mese precedente'!$E$5:$E$254,MATCH(A211,'Mese precedente'!$A$5:$A$254,0))&amp;""&lt;&gt;D211&amp;"",ABS(INDEX('Mese precedente'!$F$5:$F$254,MATCH(A211,'Mese precedente'!$A$5:$A$254,0))-F211)&gt;Parametri!$C$11,ABS(INDEX('Mese precedente'!$G$5:$G$254,MATCH(A211,'Mese precedente'!$A$5:$A$254,0))-L211)&gt;Parametri!$C$11,INDEX('Mese precedente'!$H$5:$H$254,MATCH(A211,'Mese precedente'!$A$5:$A$254,0))&lt;&gt;E211)),"ERRORE","OK")))</f>
        <v/>
      </c>
      <c r="AT211" s="12">
        <f>IF($A211="","",COUNTIF(AK211:AS211,"ERRORE")+COUNTIF(AY211,"ERRORE"))</f>
        <v/>
      </c>
      <c r="AW211" s="4">
        <f>IF($A211="","",IF(E211&lt;=DATE(YEAR(Parametri!$C$5),1,1),MONTH(Parametri!$C$5),(YEAR(Parametri!$C$5)*12+MONTH(Parametri!$C$5))-(YEAR(E211)*12+MONTH(E211))+IF(DAY(EOMONTH(E211,0))-DAY(E211)+1&gt;=Parametri!$C$14,1,0)))</f>
        <v/>
      </c>
      <c r="AX211" s="4">
        <f>IF($A211="","",IF(E211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211)*12+MONTH(E211))+IF(DAY(EOMONTH(E211,0))-DAY(E211)+1&gt;=Parametri!$C$14,1,0)))</f>
        <v/>
      </c>
      <c r="AY211" s="4">
        <f>IF($A211="","",IF(AND(AU211="",AV211=""),"OK",IF(OR(AU211&lt;&gt;AW211,AV211&lt;&gt;AX211),"ERRORE","OK")))</f>
        <v/>
      </c>
    </row>
    <row r="212">
      <c r="X212" s="19">
        <f>IF($A212="","",ROUND(INDEX(CCNL!$F$5:$F$12,MATCH(D212,CCNL!$A$5:$A$12,0))*F212,2))</f>
        <v/>
      </c>
      <c r="Y212" s="4">
        <f>IF($A212="","",(YEAR(Parametri!$C$5)*12+MONTH(Parametri!$C$5))-(YEAR(E212)*12+MONTH(E212)))</f>
        <v/>
      </c>
      <c r="Z212" s="4">
        <f>IF($A212="","",MIN(Parametri!$C$13,MAX(0,INT((Y212-1)/36))))</f>
        <v/>
      </c>
      <c r="AA212" s="19">
        <f>IF($A212="","",ROUND(INDEX(CCNL!$I$5:$I$12,MATCH(D212,CCNL!$A$5:$A$12,0))*Z212*F212,2))</f>
        <v/>
      </c>
      <c r="AB212" s="19">
        <f>IF($A212="","",ROUND(ROUND(N212,0)*Parametri!$C$6,2))</f>
        <v/>
      </c>
      <c r="AC212" s="19">
        <f>IF($A212="","",ROUND((I212+K212+L212)*Parametri!$C$8/Parametri!$C$7/12,2))</f>
        <v/>
      </c>
      <c r="AD212" s="20">
        <f>IF($A212="","",IFERROR(INDEX('Mese precedente'!$D$5:$D$254,MATCH(A212,'Mese precedente'!$A$5:$A$254,0)),0))</f>
        <v/>
      </c>
      <c r="AE212" s="21">
        <f>IF($A212="","",ROUND(AD212+ROUND(Parametri!$C$9/12,4)-V212,4))</f>
        <v/>
      </c>
      <c r="AF212" s="19">
        <f>IF($A212="","",ROUND(I212+K212+L212+M212,2))</f>
        <v/>
      </c>
      <c r="AG212" s="19">
        <f>IF($A212="","",ROUND(N212-O212-Q212-R212,2))</f>
        <v/>
      </c>
      <c r="AH212" s="22">
        <f>IF($A212="","",IFERROR(INDEX('Mese precedente'!$C$5:$C$254,MATCH(A212,'Mese precedente'!$A$5:$A$254,0)),""))</f>
        <v/>
      </c>
      <c r="AI212" s="23">
        <f>IF($A212="","",IF(AH212="","",S212/AH212-1))</f>
        <v/>
      </c>
      <c r="AJ212" s="4">
        <f>IF($A212="","",CHAR(65+MOD(SUMPRODUCT(SUMIF('Codice fiscale'!$A$5:$A$40,MID(C212,{1,3,5,7,9,11,13,15},1),'Codice fiscale'!$B$5:$B$40))+SUMPRODUCT(SUMIF('Codice fiscale'!$A$5:$A$40,MID(C212,{2,4,6,8,10,12,14},1),'Codice fiscale'!$C$5:$C$40)),26)))</f>
        <v/>
      </c>
      <c r="AK212" s="4">
        <f>IF($A212="","",IF(ABS(I212-X212)&gt;Parametri!$C$11,"ERRORE","OK"))</f>
        <v/>
      </c>
      <c r="AL212" s="4">
        <f>IF($A212="","",IF(ABS(K212-AA212)&gt;Parametri!$C$11,"ERRORE","OK"))</f>
        <v/>
      </c>
      <c r="AM212" s="4">
        <f>IF($A212="","",IF(ABS(O212-AB212)&gt;Parametri!$C$11,"ERRORE","OK"))</f>
        <v/>
      </c>
      <c r="AN212" s="4">
        <f>IF($A212="","",IF(ABS(T212-AC212)&gt;Parametri!$C$11,"ERRORE","OK"))</f>
        <v/>
      </c>
      <c r="AO212" s="4">
        <f>IF($A212="","",IF(ABS(W212-AE212)&gt;Parametri!$C$12,"ERRORE","OK"))</f>
        <v/>
      </c>
      <c r="AP212" s="4">
        <f>IF($A212="","",IF(OR(ABS(N212-AF212)&gt;Parametri!$C$11,ABS(S212-AG212)&gt;Parametri!$C$11),"ERRORE","OK"))</f>
        <v/>
      </c>
      <c r="AQ212" s="4">
        <f>IF($A212="","",IF(AI212="","OK",IF(AND(ABS(AI212)&gt;Parametri!$C$10,G212=""),"ERRORE","OK")))</f>
        <v/>
      </c>
      <c r="AR212" s="4">
        <f>IF($A212="","",IF(AND(LEN(C212)=16,RIGHT(C212,1)=AJ212),"OK","ERRORE"))</f>
        <v/>
      </c>
      <c r="AS212" s="4">
        <f>IF($A212="","",IF(ISNA(MATCH(A212,'Mese precedente'!$A$5:$A$254,0)),"OK",IF(AND(G212="",OR(INDEX('Mese precedente'!$E$5:$E$254,MATCH(A212,'Mese precedente'!$A$5:$A$254,0))&amp;""&lt;&gt;D212&amp;"",ABS(INDEX('Mese precedente'!$F$5:$F$254,MATCH(A212,'Mese precedente'!$A$5:$A$254,0))-F212)&gt;Parametri!$C$11,ABS(INDEX('Mese precedente'!$G$5:$G$254,MATCH(A212,'Mese precedente'!$A$5:$A$254,0))-L212)&gt;Parametri!$C$11,INDEX('Mese precedente'!$H$5:$H$254,MATCH(A212,'Mese precedente'!$A$5:$A$254,0))&lt;&gt;E212)),"ERRORE","OK")))</f>
        <v/>
      </c>
      <c r="AT212" s="12">
        <f>IF($A212="","",COUNTIF(AK212:AS212,"ERRORE")+COUNTIF(AY212,"ERRORE"))</f>
        <v/>
      </c>
      <c r="AW212" s="4">
        <f>IF($A212="","",IF(E212&lt;=DATE(YEAR(Parametri!$C$5),1,1),MONTH(Parametri!$C$5),(YEAR(Parametri!$C$5)*12+MONTH(Parametri!$C$5))-(YEAR(E212)*12+MONTH(E212))+IF(DAY(EOMONTH(E212,0))-DAY(E212)+1&gt;=Parametri!$C$14,1,0)))</f>
        <v/>
      </c>
      <c r="AX212" s="4">
        <f>IF($A212="","",IF(E212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212)*12+MONTH(E212))+IF(DAY(EOMONTH(E212,0))-DAY(E212)+1&gt;=Parametri!$C$14,1,0)))</f>
        <v/>
      </c>
      <c r="AY212" s="4">
        <f>IF($A212="","",IF(AND(AU212="",AV212=""),"OK",IF(OR(AU212&lt;&gt;AW212,AV212&lt;&gt;AX212),"ERRORE","OK")))</f>
        <v/>
      </c>
    </row>
    <row r="213">
      <c r="X213" s="19">
        <f>IF($A213="","",ROUND(INDEX(CCNL!$F$5:$F$12,MATCH(D213,CCNL!$A$5:$A$12,0))*F213,2))</f>
        <v/>
      </c>
      <c r="Y213" s="4">
        <f>IF($A213="","",(YEAR(Parametri!$C$5)*12+MONTH(Parametri!$C$5))-(YEAR(E213)*12+MONTH(E213)))</f>
        <v/>
      </c>
      <c r="Z213" s="4">
        <f>IF($A213="","",MIN(Parametri!$C$13,MAX(0,INT((Y213-1)/36))))</f>
        <v/>
      </c>
      <c r="AA213" s="19">
        <f>IF($A213="","",ROUND(INDEX(CCNL!$I$5:$I$12,MATCH(D213,CCNL!$A$5:$A$12,0))*Z213*F213,2))</f>
        <v/>
      </c>
      <c r="AB213" s="19">
        <f>IF($A213="","",ROUND(ROUND(N213,0)*Parametri!$C$6,2))</f>
        <v/>
      </c>
      <c r="AC213" s="19">
        <f>IF($A213="","",ROUND((I213+K213+L213)*Parametri!$C$8/Parametri!$C$7/12,2))</f>
        <v/>
      </c>
      <c r="AD213" s="20">
        <f>IF($A213="","",IFERROR(INDEX('Mese precedente'!$D$5:$D$254,MATCH(A213,'Mese precedente'!$A$5:$A$254,0)),0))</f>
        <v/>
      </c>
      <c r="AE213" s="21">
        <f>IF($A213="","",ROUND(AD213+ROUND(Parametri!$C$9/12,4)-V213,4))</f>
        <v/>
      </c>
      <c r="AF213" s="19">
        <f>IF($A213="","",ROUND(I213+K213+L213+M213,2))</f>
        <v/>
      </c>
      <c r="AG213" s="19">
        <f>IF($A213="","",ROUND(N213-O213-Q213-R213,2))</f>
        <v/>
      </c>
      <c r="AH213" s="22">
        <f>IF($A213="","",IFERROR(INDEX('Mese precedente'!$C$5:$C$254,MATCH(A213,'Mese precedente'!$A$5:$A$254,0)),""))</f>
        <v/>
      </c>
      <c r="AI213" s="23">
        <f>IF($A213="","",IF(AH213="","",S213/AH213-1))</f>
        <v/>
      </c>
      <c r="AJ213" s="4">
        <f>IF($A213="","",CHAR(65+MOD(SUMPRODUCT(SUMIF('Codice fiscale'!$A$5:$A$40,MID(C213,{1,3,5,7,9,11,13,15},1),'Codice fiscale'!$B$5:$B$40))+SUMPRODUCT(SUMIF('Codice fiscale'!$A$5:$A$40,MID(C213,{2,4,6,8,10,12,14},1),'Codice fiscale'!$C$5:$C$40)),26)))</f>
        <v/>
      </c>
      <c r="AK213" s="4">
        <f>IF($A213="","",IF(ABS(I213-X213)&gt;Parametri!$C$11,"ERRORE","OK"))</f>
        <v/>
      </c>
      <c r="AL213" s="4">
        <f>IF($A213="","",IF(ABS(K213-AA213)&gt;Parametri!$C$11,"ERRORE","OK"))</f>
        <v/>
      </c>
      <c r="AM213" s="4">
        <f>IF($A213="","",IF(ABS(O213-AB213)&gt;Parametri!$C$11,"ERRORE","OK"))</f>
        <v/>
      </c>
      <c r="AN213" s="4">
        <f>IF($A213="","",IF(ABS(T213-AC213)&gt;Parametri!$C$11,"ERRORE","OK"))</f>
        <v/>
      </c>
      <c r="AO213" s="4">
        <f>IF($A213="","",IF(ABS(W213-AE213)&gt;Parametri!$C$12,"ERRORE","OK"))</f>
        <v/>
      </c>
      <c r="AP213" s="4">
        <f>IF($A213="","",IF(OR(ABS(N213-AF213)&gt;Parametri!$C$11,ABS(S213-AG213)&gt;Parametri!$C$11),"ERRORE","OK"))</f>
        <v/>
      </c>
      <c r="AQ213" s="4">
        <f>IF($A213="","",IF(AI213="","OK",IF(AND(ABS(AI213)&gt;Parametri!$C$10,G213=""),"ERRORE","OK")))</f>
        <v/>
      </c>
      <c r="AR213" s="4">
        <f>IF($A213="","",IF(AND(LEN(C213)=16,RIGHT(C213,1)=AJ213),"OK","ERRORE"))</f>
        <v/>
      </c>
      <c r="AS213" s="4">
        <f>IF($A213="","",IF(ISNA(MATCH(A213,'Mese precedente'!$A$5:$A$254,0)),"OK",IF(AND(G213="",OR(INDEX('Mese precedente'!$E$5:$E$254,MATCH(A213,'Mese precedente'!$A$5:$A$254,0))&amp;""&lt;&gt;D213&amp;"",ABS(INDEX('Mese precedente'!$F$5:$F$254,MATCH(A213,'Mese precedente'!$A$5:$A$254,0))-F213)&gt;Parametri!$C$11,ABS(INDEX('Mese precedente'!$G$5:$G$254,MATCH(A213,'Mese precedente'!$A$5:$A$254,0))-L213)&gt;Parametri!$C$11,INDEX('Mese precedente'!$H$5:$H$254,MATCH(A213,'Mese precedente'!$A$5:$A$254,0))&lt;&gt;E213)),"ERRORE","OK")))</f>
        <v/>
      </c>
      <c r="AT213" s="12">
        <f>IF($A213="","",COUNTIF(AK213:AS213,"ERRORE")+COUNTIF(AY213,"ERRORE"))</f>
        <v/>
      </c>
      <c r="AW213" s="4">
        <f>IF($A213="","",IF(E213&lt;=DATE(YEAR(Parametri!$C$5),1,1),MONTH(Parametri!$C$5),(YEAR(Parametri!$C$5)*12+MONTH(Parametri!$C$5))-(YEAR(E213)*12+MONTH(E213))+IF(DAY(EOMONTH(E213,0))-DAY(E213)+1&gt;=Parametri!$C$14,1,0)))</f>
        <v/>
      </c>
      <c r="AX213" s="4">
        <f>IF($A213="","",IF(E213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213)*12+MONTH(E213))+IF(DAY(EOMONTH(E213,0))-DAY(E213)+1&gt;=Parametri!$C$14,1,0)))</f>
        <v/>
      </c>
      <c r="AY213" s="4">
        <f>IF($A213="","",IF(AND(AU213="",AV213=""),"OK",IF(OR(AU213&lt;&gt;AW213,AV213&lt;&gt;AX213),"ERRORE","OK")))</f>
        <v/>
      </c>
    </row>
    <row r="214">
      <c r="X214" s="19">
        <f>IF($A214="","",ROUND(INDEX(CCNL!$F$5:$F$12,MATCH(D214,CCNL!$A$5:$A$12,0))*F214,2))</f>
        <v/>
      </c>
      <c r="Y214" s="4">
        <f>IF($A214="","",(YEAR(Parametri!$C$5)*12+MONTH(Parametri!$C$5))-(YEAR(E214)*12+MONTH(E214)))</f>
        <v/>
      </c>
      <c r="Z214" s="4">
        <f>IF($A214="","",MIN(Parametri!$C$13,MAX(0,INT((Y214-1)/36))))</f>
        <v/>
      </c>
      <c r="AA214" s="19">
        <f>IF($A214="","",ROUND(INDEX(CCNL!$I$5:$I$12,MATCH(D214,CCNL!$A$5:$A$12,0))*Z214*F214,2))</f>
        <v/>
      </c>
      <c r="AB214" s="19">
        <f>IF($A214="","",ROUND(ROUND(N214,0)*Parametri!$C$6,2))</f>
        <v/>
      </c>
      <c r="AC214" s="19">
        <f>IF($A214="","",ROUND((I214+K214+L214)*Parametri!$C$8/Parametri!$C$7/12,2))</f>
        <v/>
      </c>
      <c r="AD214" s="20">
        <f>IF($A214="","",IFERROR(INDEX('Mese precedente'!$D$5:$D$254,MATCH(A214,'Mese precedente'!$A$5:$A$254,0)),0))</f>
        <v/>
      </c>
      <c r="AE214" s="21">
        <f>IF($A214="","",ROUND(AD214+ROUND(Parametri!$C$9/12,4)-V214,4))</f>
        <v/>
      </c>
      <c r="AF214" s="19">
        <f>IF($A214="","",ROUND(I214+K214+L214+M214,2))</f>
        <v/>
      </c>
      <c r="AG214" s="19">
        <f>IF($A214="","",ROUND(N214-O214-Q214-R214,2))</f>
        <v/>
      </c>
      <c r="AH214" s="22">
        <f>IF($A214="","",IFERROR(INDEX('Mese precedente'!$C$5:$C$254,MATCH(A214,'Mese precedente'!$A$5:$A$254,0)),""))</f>
        <v/>
      </c>
      <c r="AI214" s="23">
        <f>IF($A214="","",IF(AH214="","",S214/AH214-1))</f>
        <v/>
      </c>
      <c r="AJ214" s="4">
        <f>IF($A214="","",CHAR(65+MOD(SUMPRODUCT(SUMIF('Codice fiscale'!$A$5:$A$40,MID(C214,{1,3,5,7,9,11,13,15},1),'Codice fiscale'!$B$5:$B$40))+SUMPRODUCT(SUMIF('Codice fiscale'!$A$5:$A$40,MID(C214,{2,4,6,8,10,12,14},1),'Codice fiscale'!$C$5:$C$40)),26)))</f>
        <v/>
      </c>
      <c r="AK214" s="4">
        <f>IF($A214="","",IF(ABS(I214-X214)&gt;Parametri!$C$11,"ERRORE","OK"))</f>
        <v/>
      </c>
      <c r="AL214" s="4">
        <f>IF($A214="","",IF(ABS(K214-AA214)&gt;Parametri!$C$11,"ERRORE","OK"))</f>
        <v/>
      </c>
      <c r="AM214" s="4">
        <f>IF($A214="","",IF(ABS(O214-AB214)&gt;Parametri!$C$11,"ERRORE","OK"))</f>
        <v/>
      </c>
      <c r="AN214" s="4">
        <f>IF($A214="","",IF(ABS(T214-AC214)&gt;Parametri!$C$11,"ERRORE","OK"))</f>
        <v/>
      </c>
      <c r="AO214" s="4">
        <f>IF($A214="","",IF(ABS(W214-AE214)&gt;Parametri!$C$12,"ERRORE","OK"))</f>
        <v/>
      </c>
      <c r="AP214" s="4">
        <f>IF($A214="","",IF(OR(ABS(N214-AF214)&gt;Parametri!$C$11,ABS(S214-AG214)&gt;Parametri!$C$11),"ERRORE","OK"))</f>
        <v/>
      </c>
      <c r="AQ214" s="4">
        <f>IF($A214="","",IF(AI214="","OK",IF(AND(ABS(AI214)&gt;Parametri!$C$10,G214=""),"ERRORE","OK")))</f>
        <v/>
      </c>
      <c r="AR214" s="4">
        <f>IF($A214="","",IF(AND(LEN(C214)=16,RIGHT(C214,1)=AJ214),"OK","ERRORE"))</f>
        <v/>
      </c>
      <c r="AS214" s="4">
        <f>IF($A214="","",IF(ISNA(MATCH(A214,'Mese precedente'!$A$5:$A$254,0)),"OK",IF(AND(G214="",OR(INDEX('Mese precedente'!$E$5:$E$254,MATCH(A214,'Mese precedente'!$A$5:$A$254,0))&amp;""&lt;&gt;D214&amp;"",ABS(INDEX('Mese precedente'!$F$5:$F$254,MATCH(A214,'Mese precedente'!$A$5:$A$254,0))-F214)&gt;Parametri!$C$11,ABS(INDEX('Mese precedente'!$G$5:$G$254,MATCH(A214,'Mese precedente'!$A$5:$A$254,0))-L214)&gt;Parametri!$C$11,INDEX('Mese precedente'!$H$5:$H$254,MATCH(A214,'Mese precedente'!$A$5:$A$254,0))&lt;&gt;E214)),"ERRORE","OK")))</f>
        <v/>
      </c>
      <c r="AT214" s="12">
        <f>IF($A214="","",COUNTIF(AK214:AS214,"ERRORE")+COUNTIF(AY214,"ERRORE"))</f>
        <v/>
      </c>
      <c r="AW214" s="4">
        <f>IF($A214="","",IF(E214&lt;=DATE(YEAR(Parametri!$C$5),1,1),MONTH(Parametri!$C$5),(YEAR(Parametri!$C$5)*12+MONTH(Parametri!$C$5))-(YEAR(E214)*12+MONTH(E214))+IF(DAY(EOMONTH(E214,0))-DAY(E214)+1&gt;=Parametri!$C$14,1,0)))</f>
        <v/>
      </c>
      <c r="AX214" s="4">
        <f>IF($A214="","",IF(E214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214)*12+MONTH(E214))+IF(DAY(EOMONTH(E214,0))-DAY(E214)+1&gt;=Parametri!$C$14,1,0)))</f>
        <v/>
      </c>
      <c r="AY214" s="4">
        <f>IF($A214="","",IF(AND(AU214="",AV214=""),"OK",IF(OR(AU214&lt;&gt;AW214,AV214&lt;&gt;AX214),"ERRORE","OK")))</f>
        <v/>
      </c>
    </row>
    <row r="215">
      <c r="X215" s="19">
        <f>IF($A215="","",ROUND(INDEX(CCNL!$F$5:$F$12,MATCH(D215,CCNL!$A$5:$A$12,0))*F215,2))</f>
        <v/>
      </c>
      <c r="Y215" s="4">
        <f>IF($A215="","",(YEAR(Parametri!$C$5)*12+MONTH(Parametri!$C$5))-(YEAR(E215)*12+MONTH(E215)))</f>
        <v/>
      </c>
      <c r="Z215" s="4">
        <f>IF($A215="","",MIN(Parametri!$C$13,MAX(0,INT((Y215-1)/36))))</f>
        <v/>
      </c>
      <c r="AA215" s="19">
        <f>IF($A215="","",ROUND(INDEX(CCNL!$I$5:$I$12,MATCH(D215,CCNL!$A$5:$A$12,0))*Z215*F215,2))</f>
        <v/>
      </c>
      <c r="AB215" s="19">
        <f>IF($A215="","",ROUND(ROUND(N215,0)*Parametri!$C$6,2))</f>
        <v/>
      </c>
      <c r="AC215" s="19">
        <f>IF($A215="","",ROUND((I215+K215+L215)*Parametri!$C$8/Parametri!$C$7/12,2))</f>
        <v/>
      </c>
      <c r="AD215" s="20">
        <f>IF($A215="","",IFERROR(INDEX('Mese precedente'!$D$5:$D$254,MATCH(A215,'Mese precedente'!$A$5:$A$254,0)),0))</f>
        <v/>
      </c>
      <c r="AE215" s="21">
        <f>IF($A215="","",ROUND(AD215+ROUND(Parametri!$C$9/12,4)-V215,4))</f>
        <v/>
      </c>
      <c r="AF215" s="19">
        <f>IF($A215="","",ROUND(I215+K215+L215+M215,2))</f>
        <v/>
      </c>
      <c r="AG215" s="19">
        <f>IF($A215="","",ROUND(N215-O215-Q215-R215,2))</f>
        <v/>
      </c>
      <c r="AH215" s="22">
        <f>IF($A215="","",IFERROR(INDEX('Mese precedente'!$C$5:$C$254,MATCH(A215,'Mese precedente'!$A$5:$A$254,0)),""))</f>
        <v/>
      </c>
      <c r="AI215" s="23">
        <f>IF($A215="","",IF(AH215="","",S215/AH215-1))</f>
        <v/>
      </c>
      <c r="AJ215" s="4">
        <f>IF($A215="","",CHAR(65+MOD(SUMPRODUCT(SUMIF('Codice fiscale'!$A$5:$A$40,MID(C215,{1,3,5,7,9,11,13,15},1),'Codice fiscale'!$B$5:$B$40))+SUMPRODUCT(SUMIF('Codice fiscale'!$A$5:$A$40,MID(C215,{2,4,6,8,10,12,14},1),'Codice fiscale'!$C$5:$C$40)),26)))</f>
        <v/>
      </c>
      <c r="AK215" s="4">
        <f>IF($A215="","",IF(ABS(I215-X215)&gt;Parametri!$C$11,"ERRORE","OK"))</f>
        <v/>
      </c>
      <c r="AL215" s="4">
        <f>IF($A215="","",IF(ABS(K215-AA215)&gt;Parametri!$C$11,"ERRORE","OK"))</f>
        <v/>
      </c>
      <c r="AM215" s="4">
        <f>IF($A215="","",IF(ABS(O215-AB215)&gt;Parametri!$C$11,"ERRORE","OK"))</f>
        <v/>
      </c>
      <c r="AN215" s="4">
        <f>IF($A215="","",IF(ABS(T215-AC215)&gt;Parametri!$C$11,"ERRORE","OK"))</f>
        <v/>
      </c>
      <c r="AO215" s="4">
        <f>IF($A215="","",IF(ABS(W215-AE215)&gt;Parametri!$C$12,"ERRORE","OK"))</f>
        <v/>
      </c>
      <c r="AP215" s="4">
        <f>IF($A215="","",IF(OR(ABS(N215-AF215)&gt;Parametri!$C$11,ABS(S215-AG215)&gt;Parametri!$C$11),"ERRORE","OK"))</f>
        <v/>
      </c>
      <c r="AQ215" s="4">
        <f>IF($A215="","",IF(AI215="","OK",IF(AND(ABS(AI215)&gt;Parametri!$C$10,G215=""),"ERRORE","OK")))</f>
        <v/>
      </c>
      <c r="AR215" s="4">
        <f>IF($A215="","",IF(AND(LEN(C215)=16,RIGHT(C215,1)=AJ215),"OK","ERRORE"))</f>
        <v/>
      </c>
      <c r="AS215" s="4">
        <f>IF($A215="","",IF(ISNA(MATCH(A215,'Mese precedente'!$A$5:$A$254,0)),"OK",IF(AND(G215="",OR(INDEX('Mese precedente'!$E$5:$E$254,MATCH(A215,'Mese precedente'!$A$5:$A$254,0))&amp;""&lt;&gt;D215&amp;"",ABS(INDEX('Mese precedente'!$F$5:$F$254,MATCH(A215,'Mese precedente'!$A$5:$A$254,0))-F215)&gt;Parametri!$C$11,ABS(INDEX('Mese precedente'!$G$5:$G$254,MATCH(A215,'Mese precedente'!$A$5:$A$254,0))-L215)&gt;Parametri!$C$11,INDEX('Mese precedente'!$H$5:$H$254,MATCH(A215,'Mese precedente'!$A$5:$A$254,0))&lt;&gt;E215)),"ERRORE","OK")))</f>
        <v/>
      </c>
      <c r="AT215" s="12">
        <f>IF($A215="","",COUNTIF(AK215:AS215,"ERRORE")+COUNTIF(AY215,"ERRORE"))</f>
        <v/>
      </c>
      <c r="AW215" s="4">
        <f>IF($A215="","",IF(E215&lt;=DATE(YEAR(Parametri!$C$5),1,1),MONTH(Parametri!$C$5),(YEAR(Parametri!$C$5)*12+MONTH(Parametri!$C$5))-(YEAR(E215)*12+MONTH(E215))+IF(DAY(EOMONTH(E215,0))-DAY(E215)+1&gt;=Parametri!$C$14,1,0)))</f>
        <v/>
      </c>
      <c r="AX215" s="4">
        <f>IF($A215="","",IF(E215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215)*12+MONTH(E215))+IF(DAY(EOMONTH(E215,0))-DAY(E215)+1&gt;=Parametri!$C$14,1,0)))</f>
        <v/>
      </c>
      <c r="AY215" s="4">
        <f>IF($A215="","",IF(AND(AU215="",AV215=""),"OK",IF(OR(AU215&lt;&gt;AW215,AV215&lt;&gt;AX215),"ERRORE","OK")))</f>
        <v/>
      </c>
    </row>
    <row r="216">
      <c r="X216" s="19">
        <f>IF($A216="","",ROUND(INDEX(CCNL!$F$5:$F$12,MATCH(D216,CCNL!$A$5:$A$12,0))*F216,2))</f>
        <v/>
      </c>
      <c r="Y216" s="4">
        <f>IF($A216="","",(YEAR(Parametri!$C$5)*12+MONTH(Parametri!$C$5))-(YEAR(E216)*12+MONTH(E216)))</f>
        <v/>
      </c>
      <c r="Z216" s="4">
        <f>IF($A216="","",MIN(Parametri!$C$13,MAX(0,INT((Y216-1)/36))))</f>
        <v/>
      </c>
      <c r="AA216" s="19">
        <f>IF($A216="","",ROUND(INDEX(CCNL!$I$5:$I$12,MATCH(D216,CCNL!$A$5:$A$12,0))*Z216*F216,2))</f>
        <v/>
      </c>
      <c r="AB216" s="19">
        <f>IF($A216="","",ROUND(ROUND(N216,0)*Parametri!$C$6,2))</f>
        <v/>
      </c>
      <c r="AC216" s="19">
        <f>IF($A216="","",ROUND((I216+K216+L216)*Parametri!$C$8/Parametri!$C$7/12,2))</f>
        <v/>
      </c>
      <c r="AD216" s="20">
        <f>IF($A216="","",IFERROR(INDEX('Mese precedente'!$D$5:$D$254,MATCH(A216,'Mese precedente'!$A$5:$A$254,0)),0))</f>
        <v/>
      </c>
      <c r="AE216" s="21">
        <f>IF($A216="","",ROUND(AD216+ROUND(Parametri!$C$9/12,4)-V216,4))</f>
        <v/>
      </c>
      <c r="AF216" s="19">
        <f>IF($A216="","",ROUND(I216+K216+L216+M216,2))</f>
        <v/>
      </c>
      <c r="AG216" s="19">
        <f>IF($A216="","",ROUND(N216-O216-Q216-R216,2))</f>
        <v/>
      </c>
      <c r="AH216" s="22">
        <f>IF($A216="","",IFERROR(INDEX('Mese precedente'!$C$5:$C$254,MATCH(A216,'Mese precedente'!$A$5:$A$254,0)),""))</f>
        <v/>
      </c>
      <c r="AI216" s="23">
        <f>IF($A216="","",IF(AH216="","",S216/AH216-1))</f>
        <v/>
      </c>
      <c r="AJ216" s="4">
        <f>IF($A216="","",CHAR(65+MOD(SUMPRODUCT(SUMIF('Codice fiscale'!$A$5:$A$40,MID(C216,{1,3,5,7,9,11,13,15},1),'Codice fiscale'!$B$5:$B$40))+SUMPRODUCT(SUMIF('Codice fiscale'!$A$5:$A$40,MID(C216,{2,4,6,8,10,12,14},1),'Codice fiscale'!$C$5:$C$40)),26)))</f>
        <v/>
      </c>
      <c r="AK216" s="4">
        <f>IF($A216="","",IF(ABS(I216-X216)&gt;Parametri!$C$11,"ERRORE","OK"))</f>
        <v/>
      </c>
      <c r="AL216" s="4">
        <f>IF($A216="","",IF(ABS(K216-AA216)&gt;Parametri!$C$11,"ERRORE","OK"))</f>
        <v/>
      </c>
      <c r="AM216" s="4">
        <f>IF($A216="","",IF(ABS(O216-AB216)&gt;Parametri!$C$11,"ERRORE","OK"))</f>
        <v/>
      </c>
      <c r="AN216" s="4">
        <f>IF($A216="","",IF(ABS(T216-AC216)&gt;Parametri!$C$11,"ERRORE","OK"))</f>
        <v/>
      </c>
      <c r="AO216" s="4">
        <f>IF($A216="","",IF(ABS(W216-AE216)&gt;Parametri!$C$12,"ERRORE","OK"))</f>
        <v/>
      </c>
      <c r="AP216" s="4">
        <f>IF($A216="","",IF(OR(ABS(N216-AF216)&gt;Parametri!$C$11,ABS(S216-AG216)&gt;Parametri!$C$11),"ERRORE","OK"))</f>
        <v/>
      </c>
      <c r="AQ216" s="4">
        <f>IF($A216="","",IF(AI216="","OK",IF(AND(ABS(AI216)&gt;Parametri!$C$10,G216=""),"ERRORE","OK")))</f>
        <v/>
      </c>
      <c r="AR216" s="4">
        <f>IF($A216="","",IF(AND(LEN(C216)=16,RIGHT(C216,1)=AJ216),"OK","ERRORE"))</f>
        <v/>
      </c>
      <c r="AS216" s="4">
        <f>IF($A216="","",IF(ISNA(MATCH(A216,'Mese precedente'!$A$5:$A$254,0)),"OK",IF(AND(G216="",OR(INDEX('Mese precedente'!$E$5:$E$254,MATCH(A216,'Mese precedente'!$A$5:$A$254,0))&amp;""&lt;&gt;D216&amp;"",ABS(INDEX('Mese precedente'!$F$5:$F$254,MATCH(A216,'Mese precedente'!$A$5:$A$254,0))-F216)&gt;Parametri!$C$11,ABS(INDEX('Mese precedente'!$G$5:$G$254,MATCH(A216,'Mese precedente'!$A$5:$A$254,0))-L216)&gt;Parametri!$C$11,INDEX('Mese precedente'!$H$5:$H$254,MATCH(A216,'Mese precedente'!$A$5:$A$254,0))&lt;&gt;E216)),"ERRORE","OK")))</f>
        <v/>
      </c>
      <c r="AT216" s="12">
        <f>IF($A216="","",COUNTIF(AK216:AS216,"ERRORE")+COUNTIF(AY216,"ERRORE"))</f>
        <v/>
      </c>
      <c r="AW216" s="4">
        <f>IF($A216="","",IF(E216&lt;=DATE(YEAR(Parametri!$C$5),1,1),MONTH(Parametri!$C$5),(YEAR(Parametri!$C$5)*12+MONTH(Parametri!$C$5))-(YEAR(E216)*12+MONTH(E216))+IF(DAY(EOMONTH(E216,0))-DAY(E216)+1&gt;=Parametri!$C$14,1,0)))</f>
        <v/>
      </c>
      <c r="AX216" s="4">
        <f>IF($A216="","",IF(E216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216)*12+MONTH(E216))+IF(DAY(EOMONTH(E216,0))-DAY(E216)+1&gt;=Parametri!$C$14,1,0)))</f>
        <v/>
      </c>
      <c r="AY216" s="4">
        <f>IF($A216="","",IF(AND(AU216="",AV216=""),"OK",IF(OR(AU216&lt;&gt;AW216,AV216&lt;&gt;AX216),"ERRORE","OK")))</f>
        <v/>
      </c>
    </row>
    <row r="217">
      <c r="X217" s="19">
        <f>IF($A217="","",ROUND(INDEX(CCNL!$F$5:$F$12,MATCH(D217,CCNL!$A$5:$A$12,0))*F217,2))</f>
        <v/>
      </c>
      <c r="Y217" s="4">
        <f>IF($A217="","",(YEAR(Parametri!$C$5)*12+MONTH(Parametri!$C$5))-(YEAR(E217)*12+MONTH(E217)))</f>
        <v/>
      </c>
      <c r="Z217" s="4">
        <f>IF($A217="","",MIN(Parametri!$C$13,MAX(0,INT((Y217-1)/36))))</f>
        <v/>
      </c>
      <c r="AA217" s="19">
        <f>IF($A217="","",ROUND(INDEX(CCNL!$I$5:$I$12,MATCH(D217,CCNL!$A$5:$A$12,0))*Z217*F217,2))</f>
        <v/>
      </c>
      <c r="AB217" s="19">
        <f>IF($A217="","",ROUND(ROUND(N217,0)*Parametri!$C$6,2))</f>
        <v/>
      </c>
      <c r="AC217" s="19">
        <f>IF($A217="","",ROUND((I217+K217+L217)*Parametri!$C$8/Parametri!$C$7/12,2))</f>
        <v/>
      </c>
      <c r="AD217" s="20">
        <f>IF($A217="","",IFERROR(INDEX('Mese precedente'!$D$5:$D$254,MATCH(A217,'Mese precedente'!$A$5:$A$254,0)),0))</f>
        <v/>
      </c>
      <c r="AE217" s="21">
        <f>IF($A217="","",ROUND(AD217+ROUND(Parametri!$C$9/12,4)-V217,4))</f>
        <v/>
      </c>
      <c r="AF217" s="19">
        <f>IF($A217="","",ROUND(I217+K217+L217+M217,2))</f>
        <v/>
      </c>
      <c r="AG217" s="19">
        <f>IF($A217="","",ROUND(N217-O217-Q217-R217,2))</f>
        <v/>
      </c>
      <c r="AH217" s="22">
        <f>IF($A217="","",IFERROR(INDEX('Mese precedente'!$C$5:$C$254,MATCH(A217,'Mese precedente'!$A$5:$A$254,0)),""))</f>
        <v/>
      </c>
      <c r="AI217" s="23">
        <f>IF($A217="","",IF(AH217="","",S217/AH217-1))</f>
        <v/>
      </c>
      <c r="AJ217" s="4">
        <f>IF($A217="","",CHAR(65+MOD(SUMPRODUCT(SUMIF('Codice fiscale'!$A$5:$A$40,MID(C217,{1,3,5,7,9,11,13,15},1),'Codice fiscale'!$B$5:$B$40))+SUMPRODUCT(SUMIF('Codice fiscale'!$A$5:$A$40,MID(C217,{2,4,6,8,10,12,14},1),'Codice fiscale'!$C$5:$C$40)),26)))</f>
        <v/>
      </c>
      <c r="AK217" s="4">
        <f>IF($A217="","",IF(ABS(I217-X217)&gt;Parametri!$C$11,"ERRORE","OK"))</f>
        <v/>
      </c>
      <c r="AL217" s="4">
        <f>IF($A217="","",IF(ABS(K217-AA217)&gt;Parametri!$C$11,"ERRORE","OK"))</f>
        <v/>
      </c>
      <c r="AM217" s="4">
        <f>IF($A217="","",IF(ABS(O217-AB217)&gt;Parametri!$C$11,"ERRORE","OK"))</f>
        <v/>
      </c>
      <c r="AN217" s="4">
        <f>IF($A217="","",IF(ABS(T217-AC217)&gt;Parametri!$C$11,"ERRORE","OK"))</f>
        <v/>
      </c>
      <c r="AO217" s="4">
        <f>IF($A217="","",IF(ABS(W217-AE217)&gt;Parametri!$C$12,"ERRORE","OK"))</f>
        <v/>
      </c>
      <c r="AP217" s="4">
        <f>IF($A217="","",IF(OR(ABS(N217-AF217)&gt;Parametri!$C$11,ABS(S217-AG217)&gt;Parametri!$C$11),"ERRORE","OK"))</f>
        <v/>
      </c>
      <c r="AQ217" s="4">
        <f>IF($A217="","",IF(AI217="","OK",IF(AND(ABS(AI217)&gt;Parametri!$C$10,G217=""),"ERRORE","OK")))</f>
        <v/>
      </c>
      <c r="AR217" s="4">
        <f>IF($A217="","",IF(AND(LEN(C217)=16,RIGHT(C217,1)=AJ217),"OK","ERRORE"))</f>
        <v/>
      </c>
      <c r="AS217" s="4">
        <f>IF($A217="","",IF(ISNA(MATCH(A217,'Mese precedente'!$A$5:$A$254,0)),"OK",IF(AND(G217="",OR(INDEX('Mese precedente'!$E$5:$E$254,MATCH(A217,'Mese precedente'!$A$5:$A$254,0))&amp;""&lt;&gt;D217&amp;"",ABS(INDEX('Mese precedente'!$F$5:$F$254,MATCH(A217,'Mese precedente'!$A$5:$A$254,0))-F217)&gt;Parametri!$C$11,ABS(INDEX('Mese precedente'!$G$5:$G$254,MATCH(A217,'Mese precedente'!$A$5:$A$254,0))-L217)&gt;Parametri!$C$11,INDEX('Mese precedente'!$H$5:$H$254,MATCH(A217,'Mese precedente'!$A$5:$A$254,0))&lt;&gt;E217)),"ERRORE","OK")))</f>
        <v/>
      </c>
      <c r="AT217" s="12">
        <f>IF($A217="","",COUNTIF(AK217:AS217,"ERRORE")+COUNTIF(AY217,"ERRORE"))</f>
        <v/>
      </c>
      <c r="AW217" s="4">
        <f>IF($A217="","",IF(E217&lt;=DATE(YEAR(Parametri!$C$5),1,1),MONTH(Parametri!$C$5),(YEAR(Parametri!$C$5)*12+MONTH(Parametri!$C$5))-(YEAR(E217)*12+MONTH(E217))+IF(DAY(EOMONTH(E217,0))-DAY(E217)+1&gt;=Parametri!$C$14,1,0)))</f>
        <v/>
      </c>
      <c r="AX217" s="4">
        <f>IF($A217="","",IF(E217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217)*12+MONTH(E217))+IF(DAY(EOMONTH(E217,0))-DAY(E217)+1&gt;=Parametri!$C$14,1,0)))</f>
        <v/>
      </c>
      <c r="AY217" s="4">
        <f>IF($A217="","",IF(AND(AU217="",AV217=""),"OK",IF(OR(AU217&lt;&gt;AW217,AV217&lt;&gt;AX217),"ERRORE","OK")))</f>
        <v/>
      </c>
    </row>
    <row r="218">
      <c r="X218" s="19">
        <f>IF($A218="","",ROUND(INDEX(CCNL!$F$5:$F$12,MATCH(D218,CCNL!$A$5:$A$12,0))*F218,2))</f>
        <v/>
      </c>
      <c r="Y218" s="4">
        <f>IF($A218="","",(YEAR(Parametri!$C$5)*12+MONTH(Parametri!$C$5))-(YEAR(E218)*12+MONTH(E218)))</f>
        <v/>
      </c>
      <c r="Z218" s="4">
        <f>IF($A218="","",MIN(Parametri!$C$13,MAX(0,INT((Y218-1)/36))))</f>
        <v/>
      </c>
      <c r="AA218" s="19">
        <f>IF($A218="","",ROUND(INDEX(CCNL!$I$5:$I$12,MATCH(D218,CCNL!$A$5:$A$12,0))*Z218*F218,2))</f>
        <v/>
      </c>
      <c r="AB218" s="19">
        <f>IF($A218="","",ROUND(ROUND(N218,0)*Parametri!$C$6,2))</f>
        <v/>
      </c>
      <c r="AC218" s="19">
        <f>IF($A218="","",ROUND((I218+K218+L218)*Parametri!$C$8/Parametri!$C$7/12,2))</f>
        <v/>
      </c>
      <c r="AD218" s="20">
        <f>IF($A218="","",IFERROR(INDEX('Mese precedente'!$D$5:$D$254,MATCH(A218,'Mese precedente'!$A$5:$A$254,0)),0))</f>
        <v/>
      </c>
      <c r="AE218" s="21">
        <f>IF($A218="","",ROUND(AD218+ROUND(Parametri!$C$9/12,4)-V218,4))</f>
        <v/>
      </c>
      <c r="AF218" s="19">
        <f>IF($A218="","",ROUND(I218+K218+L218+M218,2))</f>
        <v/>
      </c>
      <c r="AG218" s="19">
        <f>IF($A218="","",ROUND(N218-O218-Q218-R218,2))</f>
        <v/>
      </c>
      <c r="AH218" s="22">
        <f>IF($A218="","",IFERROR(INDEX('Mese precedente'!$C$5:$C$254,MATCH(A218,'Mese precedente'!$A$5:$A$254,0)),""))</f>
        <v/>
      </c>
      <c r="AI218" s="23">
        <f>IF($A218="","",IF(AH218="","",S218/AH218-1))</f>
        <v/>
      </c>
      <c r="AJ218" s="4">
        <f>IF($A218="","",CHAR(65+MOD(SUMPRODUCT(SUMIF('Codice fiscale'!$A$5:$A$40,MID(C218,{1,3,5,7,9,11,13,15},1),'Codice fiscale'!$B$5:$B$40))+SUMPRODUCT(SUMIF('Codice fiscale'!$A$5:$A$40,MID(C218,{2,4,6,8,10,12,14},1),'Codice fiscale'!$C$5:$C$40)),26)))</f>
        <v/>
      </c>
      <c r="AK218" s="4">
        <f>IF($A218="","",IF(ABS(I218-X218)&gt;Parametri!$C$11,"ERRORE","OK"))</f>
        <v/>
      </c>
      <c r="AL218" s="4">
        <f>IF($A218="","",IF(ABS(K218-AA218)&gt;Parametri!$C$11,"ERRORE","OK"))</f>
        <v/>
      </c>
      <c r="AM218" s="4">
        <f>IF($A218="","",IF(ABS(O218-AB218)&gt;Parametri!$C$11,"ERRORE","OK"))</f>
        <v/>
      </c>
      <c r="AN218" s="4">
        <f>IF($A218="","",IF(ABS(T218-AC218)&gt;Parametri!$C$11,"ERRORE","OK"))</f>
        <v/>
      </c>
      <c r="AO218" s="4">
        <f>IF($A218="","",IF(ABS(W218-AE218)&gt;Parametri!$C$12,"ERRORE","OK"))</f>
        <v/>
      </c>
      <c r="AP218" s="4">
        <f>IF($A218="","",IF(OR(ABS(N218-AF218)&gt;Parametri!$C$11,ABS(S218-AG218)&gt;Parametri!$C$11),"ERRORE","OK"))</f>
        <v/>
      </c>
      <c r="AQ218" s="4">
        <f>IF($A218="","",IF(AI218="","OK",IF(AND(ABS(AI218)&gt;Parametri!$C$10,G218=""),"ERRORE","OK")))</f>
        <v/>
      </c>
      <c r="AR218" s="4">
        <f>IF($A218="","",IF(AND(LEN(C218)=16,RIGHT(C218,1)=AJ218),"OK","ERRORE"))</f>
        <v/>
      </c>
      <c r="AS218" s="4">
        <f>IF($A218="","",IF(ISNA(MATCH(A218,'Mese precedente'!$A$5:$A$254,0)),"OK",IF(AND(G218="",OR(INDEX('Mese precedente'!$E$5:$E$254,MATCH(A218,'Mese precedente'!$A$5:$A$254,0))&amp;""&lt;&gt;D218&amp;"",ABS(INDEX('Mese precedente'!$F$5:$F$254,MATCH(A218,'Mese precedente'!$A$5:$A$254,0))-F218)&gt;Parametri!$C$11,ABS(INDEX('Mese precedente'!$G$5:$G$254,MATCH(A218,'Mese precedente'!$A$5:$A$254,0))-L218)&gt;Parametri!$C$11,INDEX('Mese precedente'!$H$5:$H$254,MATCH(A218,'Mese precedente'!$A$5:$A$254,0))&lt;&gt;E218)),"ERRORE","OK")))</f>
        <v/>
      </c>
      <c r="AT218" s="12">
        <f>IF($A218="","",COUNTIF(AK218:AS218,"ERRORE")+COUNTIF(AY218,"ERRORE"))</f>
        <v/>
      </c>
      <c r="AW218" s="4">
        <f>IF($A218="","",IF(E218&lt;=DATE(YEAR(Parametri!$C$5),1,1),MONTH(Parametri!$C$5),(YEAR(Parametri!$C$5)*12+MONTH(Parametri!$C$5))-(YEAR(E218)*12+MONTH(E218))+IF(DAY(EOMONTH(E218,0))-DAY(E218)+1&gt;=Parametri!$C$14,1,0)))</f>
        <v/>
      </c>
      <c r="AX218" s="4">
        <f>IF($A218="","",IF(E218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218)*12+MONTH(E218))+IF(DAY(EOMONTH(E218,0))-DAY(E218)+1&gt;=Parametri!$C$14,1,0)))</f>
        <v/>
      </c>
      <c r="AY218" s="4">
        <f>IF($A218="","",IF(AND(AU218="",AV218=""),"OK",IF(OR(AU218&lt;&gt;AW218,AV218&lt;&gt;AX218),"ERRORE","OK")))</f>
        <v/>
      </c>
    </row>
    <row r="219">
      <c r="X219" s="19">
        <f>IF($A219="","",ROUND(INDEX(CCNL!$F$5:$F$12,MATCH(D219,CCNL!$A$5:$A$12,0))*F219,2))</f>
        <v/>
      </c>
      <c r="Y219" s="4">
        <f>IF($A219="","",(YEAR(Parametri!$C$5)*12+MONTH(Parametri!$C$5))-(YEAR(E219)*12+MONTH(E219)))</f>
        <v/>
      </c>
      <c r="Z219" s="4">
        <f>IF($A219="","",MIN(Parametri!$C$13,MAX(0,INT((Y219-1)/36))))</f>
        <v/>
      </c>
      <c r="AA219" s="19">
        <f>IF($A219="","",ROUND(INDEX(CCNL!$I$5:$I$12,MATCH(D219,CCNL!$A$5:$A$12,0))*Z219*F219,2))</f>
        <v/>
      </c>
      <c r="AB219" s="19">
        <f>IF($A219="","",ROUND(ROUND(N219,0)*Parametri!$C$6,2))</f>
        <v/>
      </c>
      <c r="AC219" s="19">
        <f>IF($A219="","",ROUND((I219+K219+L219)*Parametri!$C$8/Parametri!$C$7/12,2))</f>
        <v/>
      </c>
      <c r="AD219" s="20">
        <f>IF($A219="","",IFERROR(INDEX('Mese precedente'!$D$5:$D$254,MATCH(A219,'Mese precedente'!$A$5:$A$254,0)),0))</f>
        <v/>
      </c>
      <c r="AE219" s="21">
        <f>IF($A219="","",ROUND(AD219+ROUND(Parametri!$C$9/12,4)-V219,4))</f>
        <v/>
      </c>
      <c r="AF219" s="19">
        <f>IF($A219="","",ROUND(I219+K219+L219+M219,2))</f>
        <v/>
      </c>
      <c r="AG219" s="19">
        <f>IF($A219="","",ROUND(N219-O219-Q219-R219,2))</f>
        <v/>
      </c>
      <c r="AH219" s="22">
        <f>IF($A219="","",IFERROR(INDEX('Mese precedente'!$C$5:$C$254,MATCH(A219,'Mese precedente'!$A$5:$A$254,0)),""))</f>
        <v/>
      </c>
      <c r="AI219" s="23">
        <f>IF($A219="","",IF(AH219="","",S219/AH219-1))</f>
        <v/>
      </c>
      <c r="AJ219" s="4">
        <f>IF($A219="","",CHAR(65+MOD(SUMPRODUCT(SUMIF('Codice fiscale'!$A$5:$A$40,MID(C219,{1,3,5,7,9,11,13,15},1),'Codice fiscale'!$B$5:$B$40))+SUMPRODUCT(SUMIF('Codice fiscale'!$A$5:$A$40,MID(C219,{2,4,6,8,10,12,14},1),'Codice fiscale'!$C$5:$C$40)),26)))</f>
        <v/>
      </c>
      <c r="AK219" s="4">
        <f>IF($A219="","",IF(ABS(I219-X219)&gt;Parametri!$C$11,"ERRORE","OK"))</f>
        <v/>
      </c>
      <c r="AL219" s="4">
        <f>IF($A219="","",IF(ABS(K219-AA219)&gt;Parametri!$C$11,"ERRORE","OK"))</f>
        <v/>
      </c>
      <c r="AM219" s="4">
        <f>IF($A219="","",IF(ABS(O219-AB219)&gt;Parametri!$C$11,"ERRORE","OK"))</f>
        <v/>
      </c>
      <c r="AN219" s="4">
        <f>IF($A219="","",IF(ABS(T219-AC219)&gt;Parametri!$C$11,"ERRORE","OK"))</f>
        <v/>
      </c>
      <c r="AO219" s="4">
        <f>IF($A219="","",IF(ABS(W219-AE219)&gt;Parametri!$C$12,"ERRORE","OK"))</f>
        <v/>
      </c>
      <c r="AP219" s="4">
        <f>IF($A219="","",IF(OR(ABS(N219-AF219)&gt;Parametri!$C$11,ABS(S219-AG219)&gt;Parametri!$C$11),"ERRORE","OK"))</f>
        <v/>
      </c>
      <c r="AQ219" s="4">
        <f>IF($A219="","",IF(AI219="","OK",IF(AND(ABS(AI219)&gt;Parametri!$C$10,G219=""),"ERRORE","OK")))</f>
        <v/>
      </c>
      <c r="AR219" s="4">
        <f>IF($A219="","",IF(AND(LEN(C219)=16,RIGHT(C219,1)=AJ219),"OK","ERRORE"))</f>
        <v/>
      </c>
      <c r="AS219" s="4">
        <f>IF($A219="","",IF(ISNA(MATCH(A219,'Mese precedente'!$A$5:$A$254,0)),"OK",IF(AND(G219="",OR(INDEX('Mese precedente'!$E$5:$E$254,MATCH(A219,'Mese precedente'!$A$5:$A$254,0))&amp;""&lt;&gt;D219&amp;"",ABS(INDEX('Mese precedente'!$F$5:$F$254,MATCH(A219,'Mese precedente'!$A$5:$A$254,0))-F219)&gt;Parametri!$C$11,ABS(INDEX('Mese precedente'!$G$5:$G$254,MATCH(A219,'Mese precedente'!$A$5:$A$254,0))-L219)&gt;Parametri!$C$11,INDEX('Mese precedente'!$H$5:$H$254,MATCH(A219,'Mese precedente'!$A$5:$A$254,0))&lt;&gt;E219)),"ERRORE","OK")))</f>
        <v/>
      </c>
      <c r="AT219" s="12">
        <f>IF($A219="","",COUNTIF(AK219:AS219,"ERRORE")+COUNTIF(AY219,"ERRORE"))</f>
        <v/>
      </c>
      <c r="AW219" s="4">
        <f>IF($A219="","",IF(E219&lt;=DATE(YEAR(Parametri!$C$5),1,1),MONTH(Parametri!$C$5),(YEAR(Parametri!$C$5)*12+MONTH(Parametri!$C$5))-(YEAR(E219)*12+MONTH(E219))+IF(DAY(EOMONTH(E219,0))-DAY(E219)+1&gt;=Parametri!$C$14,1,0)))</f>
        <v/>
      </c>
      <c r="AX219" s="4">
        <f>IF($A219="","",IF(E219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219)*12+MONTH(E219))+IF(DAY(EOMONTH(E219,0))-DAY(E219)+1&gt;=Parametri!$C$14,1,0)))</f>
        <v/>
      </c>
      <c r="AY219" s="4">
        <f>IF($A219="","",IF(AND(AU219="",AV219=""),"OK",IF(OR(AU219&lt;&gt;AW219,AV219&lt;&gt;AX219),"ERRORE","OK")))</f>
        <v/>
      </c>
    </row>
    <row r="220">
      <c r="X220" s="19">
        <f>IF($A220="","",ROUND(INDEX(CCNL!$F$5:$F$12,MATCH(D220,CCNL!$A$5:$A$12,0))*F220,2))</f>
        <v/>
      </c>
      <c r="Y220" s="4">
        <f>IF($A220="","",(YEAR(Parametri!$C$5)*12+MONTH(Parametri!$C$5))-(YEAR(E220)*12+MONTH(E220)))</f>
        <v/>
      </c>
      <c r="Z220" s="4">
        <f>IF($A220="","",MIN(Parametri!$C$13,MAX(0,INT((Y220-1)/36))))</f>
        <v/>
      </c>
      <c r="AA220" s="19">
        <f>IF($A220="","",ROUND(INDEX(CCNL!$I$5:$I$12,MATCH(D220,CCNL!$A$5:$A$12,0))*Z220*F220,2))</f>
        <v/>
      </c>
      <c r="AB220" s="19">
        <f>IF($A220="","",ROUND(ROUND(N220,0)*Parametri!$C$6,2))</f>
        <v/>
      </c>
      <c r="AC220" s="19">
        <f>IF($A220="","",ROUND((I220+K220+L220)*Parametri!$C$8/Parametri!$C$7/12,2))</f>
        <v/>
      </c>
      <c r="AD220" s="20">
        <f>IF($A220="","",IFERROR(INDEX('Mese precedente'!$D$5:$D$254,MATCH(A220,'Mese precedente'!$A$5:$A$254,0)),0))</f>
        <v/>
      </c>
      <c r="AE220" s="21">
        <f>IF($A220="","",ROUND(AD220+ROUND(Parametri!$C$9/12,4)-V220,4))</f>
        <v/>
      </c>
      <c r="AF220" s="19">
        <f>IF($A220="","",ROUND(I220+K220+L220+M220,2))</f>
        <v/>
      </c>
      <c r="AG220" s="19">
        <f>IF($A220="","",ROUND(N220-O220-Q220-R220,2))</f>
        <v/>
      </c>
      <c r="AH220" s="22">
        <f>IF($A220="","",IFERROR(INDEX('Mese precedente'!$C$5:$C$254,MATCH(A220,'Mese precedente'!$A$5:$A$254,0)),""))</f>
        <v/>
      </c>
      <c r="AI220" s="23">
        <f>IF($A220="","",IF(AH220="","",S220/AH220-1))</f>
        <v/>
      </c>
      <c r="AJ220" s="4">
        <f>IF($A220="","",CHAR(65+MOD(SUMPRODUCT(SUMIF('Codice fiscale'!$A$5:$A$40,MID(C220,{1,3,5,7,9,11,13,15},1),'Codice fiscale'!$B$5:$B$40))+SUMPRODUCT(SUMIF('Codice fiscale'!$A$5:$A$40,MID(C220,{2,4,6,8,10,12,14},1),'Codice fiscale'!$C$5:$C$40)),26)))</f>
        <v/>
      </c>
      <c r="AK220" s="4">
        <f>IF($A220="","",IF(ABS(I220-X220)&gt;Parametri!$C$11,"ERRORE","OK"))</f>
        <v/>
      </c>
      <c r="AL220" s="4">
        <f>IF($A220="","",IF(ABS(K220-AA220)&gt;Parametri!$C$11,"ERRORE","OK"))</f>
        <v/>
      </c>
      <c r="AM220" s="4">
        <f>IF($A220="","",IF(ABS(O220-AB220)&gt;Parametri!$C$11,"ERRORE","OK"))</f>
        <v/>
      </c>
      <c r="AN220" s="4">
        <f>IF($A220="","",IF(ABS(T220-AC220)&gt;Parametri!$C$11,"ERRORE","OK"))</f>
        <v/>
      </c>
      <c r="AO220" s="4">
        <f>IF($A220="","",IF(ABS(W220-AE220)&gt;Parametri!$C$12,"ERRORE","OK"))</f>
        <v/>
      </c>
      <c r="AP220" s="4">
        <f>IF($A220="","",IF(OR(ABS(N220-AF220)&gt;Parametri!$C$11,ABS(S220-AG220)&gt;Parametri!$C$11),"ERRORE","OK"))</f>
        <v/>
      </c>
      <c r="AQ220" s="4">
        <f>IF($A220="","",IF(AI220="","OK",IF(AND(ABS(AI220)&gt;Parametri!$C$10,G220=""),"ERRORE","OK")))</f>
        <v/>
      </c>
      <c r="AR220" s="4">
        <f>IF($A220="","",IF(AND(LEN(C220)=16,RIGHT(C220,1)=AJ220),"OK","ERRORE"))</f>
        <v/>
      </c>
      <c r="AS220" s="4">
        <f>IF($A220="","",IF(ISNA(MATCH(A220,'Mese precedente'!$A$5:$A$254,0)),"OK",IF(AND(G220="",OR(INDEX('Mese precedente'!$E$5:$E$254,MATCH(A220,'Mese precedente'!$A$5:$A$254,0))&amp;""&lt;&gt;D220&amp;"",ABS(INDEX('Mese precedente'!$F$5:$F$254,MATCH(A220,'Mese precedente'!$A$5:$A$254,0))-F220)&gt;Parametri!$C$11,ABS(INDEX('Mese precedente'!$G$5:$G$254,MATCH(A220,'Mese precedente'!$A$5:$A$254,0))-L220)&gt;Parametri!$C$11,INDEX('Mese precedente'!$H$5:$H$254,MATCH(A220,'Mese precedente'!$A$5:$A$254,0))&lt;&gt;E220)),"ERRORE","OK")))</f>
        <v/>
      </c>
      <c r="AT220" s="12">
        <f>IF($A220="","",COUNTIF(AK220:AS220,"ERRORE")+COUNTIF(AY220,"ERRORE"))</f>
        <v/>
      </c>
      <c r="AW220" s="4">
        <f>IF($A220="","",IF(E220&lt;=DATE(YEAR(Parametri!$C$5),1,1),MONTH(Parametri!$C$5),(YEAR(Parametri!$C$5)*12+MONTH(Parametri!$C$5))-(YEAR(E220)*12+MONTH(E220))+IF(DAY(EOMONTH(E220,0))-DAY(E220)+1&gt;=Parametri!$C$14,1,0)))</f>
        <v/>
      </c>
      <c r="AX220" s="4">
        <f>IF($A220="","",IF(E220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220)*12+MONTH(E220))+IF(DAY(EOMONTH(E220,0))-DAY(E220)+1&gt;=Parametri!$C$14,1,0)))</f>
        <v/>
      </c>
      <c r="AY220" s="4">
        <f>IF($A220="","",IF(AND(AU220="",AV220=""),"OK",IF(OR(AU220&lt;&gt;AW220,AV220&lt;&gt;AX220),"ERRORE","OK")))</f>
        <v/>
      </c>
    </row>
    <row r="221">
      <c r="X221" s="19">
        <f>IF($A221="","",ROUND(INDEX(CCNL!$F$5:$F$12,MATCH(D221,CCNL!$A$5:$A$12,0))*F221,2))</f>
        <v/>
      </c>
      <c r="Y221" s="4">
        <f>IF($A221="","",(YEAR(Parametri!$C$5)*12+MONTH(Parametri!$C$5))-(YEAR(E221)*12+MONTH(E221)))</f>
        <v/>
      </c>
      <c r="Z221" s="4">
        <f>IF($A221="","",MIN(Parametri!$C$13,MAX(0,INT((Y221-1)/36))))</f>
        <v/>
      </c>
      <c r="AA221" s="19">
        <f>IF($A221="","",ROUND(INDEX(CCNL!$I$5:$I$12,MATCH(D221,CCNL!$A$5:$A$12,0))*Z221*F221,2))</f>
        <v/>
      </c>
      <c r="AB221" s="19">
        <f>IF($A221="","",ROUND(ROUND(N221,0)*Parametri!$C$6,2))</f>
        <v/>
      </c>
      <c r="AC221" s="19">
        <f>IF($A221="","",ROUND((I221+K221+L221)*Parametri!$C$8/Parametri!$C$7/12,2))</f>
        <v/>
      </c>
      <c r="AD221" s="20">
        <f>IF($A221="","",IFERROR(INDEX('Mese precedente'!$D$5:$D$254,MATCH(A221,'Mese precedente'!$A$5:$A$254,0)),0))</f>
        <v/>
      </c>
      <c r="AE221" s="21">
        <f>IF($A221="","",ROUND(AD221+ROUND(Parametri!$C$9/12,4)-V221,4))</f>
        <v/>
      </c>
      <c r="AF221" s="19">
        <f>IF($A221="","",ROUND(I221+K221+L221+M221,2))</f>
        <v/>
      </c>
      <c r="AG221" s="19">
        <f>IF($A221="","",ROUND(N221-O221-Q221-R221,2))</f>
        <v/>
      </c>
      <c r="AH221" s="22">
        <f>IF($A221="","",IFERROR(INDEX('Mese precedente'!$C$5:$C$254,MATCH(A221,'Mese precedente'!$A$5:$A$254,0)),""))</f>
        <v/>
      </c>
      <c r="AI221" s="23">
        <f>IF($A221="","",IF(AH221="","",S221/AH221-1))</f>
        <v/>
      </c>
      <c r="AJ221" s="4">
        <f>IF($A221="","",CHAR(65+MOD(SUMPRODUCT(SUMIF('Codice fiscale'!$A$5:$A$40,MID(C221,{1,3,5,7,9,11,13,15},1),'Codice fiscale'!$B$5:$B$40))+SUMPRODUCT(SUMIF('Codice fiscale'!$A$5:$A$40,MID(C221,{2,4,6,8,10,12,14},1),'Codice fiscale'!$C$5:$C$40)),26)))</f>
        <v/>
      </c>
      <c r="AK221" s="4">
        <f>IF($A221="","",IF(ABS(I221-X221)&gt;Parametri!$C$11,"ERRORE","OK"))</f>
        <v/>
      </c>
      <c r="AL221" s="4">
        <f>IF($A221="","",IF(ABS(K221-AA221)&gt;Parametri!$C$11,"ERRORE","OK"))</f>
        <v/>
      </c>
      <c r="AM221" s="4">
        <f>IF($A221="","",IF(ABS(O221-AB221)&gt;Parametri!$C$11,"ERRORE","OK"))</f>
        <v/>
      </c>
      <c r="AN221" s="4">
        <f>IF($A221="","",IF(ABS(T221-AC221)&gt;Parametri!$C$11,"ERRORE","OK"))</f>
        <v/>
      </c>
      <c r="AO221" s="4">
        <f>IF($A221="","",IF(ABS(W221-AE221)&gt;Parametri!$C$12,"ERRORE","OK"))</f>
        <v/>
      </c>
      <c r="AP221" s="4">
        <f>IF($A221="","",IF(OR(ABS(N221-AF221)&gt;Parametri!$C$11,ABS(S221-AG221)&gt;Parametri!$C$11),"ERRORE","OK"))</f>
        <v/>
      </c>
      <c r="AQ221" s="4">
        <f>IF($A221="","",IF(AI221="","OK",IF(AND(ABS(AI221)&gt;Parametri!$C$10,G221=""),"ERRORE","OK")))</f>
        <v/>
      </c>
      <c r="AR221" s="4">
        <f>IF($A221="","",IF(AND(LEN(C221)=16,RIGHT(C221,1)=AJ221),"OK","ERRORE"))</f>
        <v/>
      </c>
      <c r="AS221" s="4">
        <f>IF($A221="","",IF(ISNA(MATCH(A221,'Mese precedente'!$A$5:$A$254,0)),"OK",IF(AND(G221="",OR(INDEX('Mese precedente'!$E$5:$E$254,MATCH(A221,'Mese precedente'!$A$5:$A$254,0))&amp;""&lt;&gt;D221&amp;"",ABS(INDEX('Mese precedente'!$F$5:$F$254,MATCH(A221,'Mese precedente'!$A$5:$A$254,0))-F221)&gt;Parametri!$C$11,ABS(INDEX('Mese precedente'!$G$5:$G$254,MATCH(A221,'Mese precedente'!$A$5:$A$254,0))-L221)&gt;Parametri!$C$11,INDEX('Mese precedente'!$H$5:$H$254,MATCH(A221,'Mese precedente'!$A$5:$A$254,0))&lt;&gt;E221)),"ERRORE","OK")))</f>
        <v/>
      </c>
      <c r="AT221" s="12">
        <f>IF($A221="","",COUNTIF(AK221:AS221,"ERRORE")+COUNTIF(AY221,"ERRORE"))</f>
        <v/>
      </c>
      <c r="AW221" s="4">
        <f>IF($A221="","",IF(E221&lt;=DATE(YEAR(Parametri!$C$5),1,1),MONTH(Parametri!$C$5),(YEAR(Parametri!$C$5)*12+MONTH(Parametri!$C$5))-(YEAR(E221)*12+MONTH(E221))+IF(DAY(EOMONTH(E221,0))-DAY(E221)+1&gt;=Parametri!$C$14,1,0)))</f>
        <v/>
      </c>
      <c r="AX221" s="4">
        <f>IF($A221="","",IF(E221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221)*12+MONTH(E221))+IF(DAY(EOMONTH(E221,0))-DAY(E221)+1&gt;=Parametri!$C$14,1,0)))</f>
        <v/>
      </c>
      <c r="AY221" s="4">
        <f>IF($A221="","",IF(AND(AU221="",AV221=""),"OK",IF(OR(AU221&lt;&gt;AW221,AV221&lt;&gt;AX221),"ERRORE","OK")))</f>
        <v/>
      </c>
    </row>
    <row r="222">
      <c r="X222" s="19">
        <f>IF($A222="","",ROUND(INDEX(CCNL!$F$5:$F$12,MATCH(D222,CCNL!$A$5:$A$12,0))*F222,2))</f>
        <v/>
      </c>
      <c r="Y222" s="4">
        <f>IF($A222="","",(YEAR(Parametri!$C$5)*12+MONTH(Parametri!$C$5))-(YEAR(E222)*12+MONTH(E222)))</f>
        <v/>
      </c>
      <c r="Z222" s="4">
        <f>IF($A222="","",MIN(Parametri!$C$13,MAX(0,INT((Y222-1)/36))))</f>
        <v/>
      </c>
      <c r="AA222" s="19">
        <f>IF($A222="","",ROUND(INDEX(CCNL!$I$5:$I$12,MATCH(D222,CCNL!$A$5:$A$12,0))*Z222*F222,2))</f>
        <v/>
      </c>
      <c r="AB222" s="19">
        <f>IF($A222="","",ROUND(ROUND(N222,0)*Parametri!$C$6,2))</f>
        <v/>
      </c>
      <c r="AC222" s="19">
        <f>IF($A222="","",ROUND((I222+K222+L222)*Parametri!$C$8/Parametri!$C$7/12,2))</f>
        <v/>
      </c>
      <c r="AD222" s="20">
        <f>IF($A222="","",IFERROR(INDEX('Mese precedente'!$D$5:$D$254,MATCH(A222,'Mese precedente'!$A$5:$A$254,0)),0))</f>
        <v/>
      </c>
      <c r="AE222" s="21">
        <f>IF($A222="","",ROUND(AD222+ROUND(Parametri!$C$9/12,4)-V222,4))</f>
        <v/>
      </c>
      <c r="AF222" s="19">
        <f>IF($A222="","",ROUND(I222+K222+L222+M222,2))</f>
        <v/>
      </c>
      <c r="AG222" s="19">
        <f>IF($A222="","",ROUND(N222-O222-Q222-R222,2))</f>
        <v/>
      </c>
      <c r="AH222" s="22">
        <f>IF($A222="","",IFERROR(INDEX('Mese precedente'!$C$5:$C$254,MATCH(A222,'Mese precedente'!$A$5:$A$254,0)),""))</f>
        <v/>
      </c>
      <c r="AI222" s="23">
        <f>IF($A222="","",IF(AH222="","",S222/AH222-1))</f>
        <v/>
      </c>
      <c r="AJ222" s="4">
        <f>IF($A222="","",CHAR(65+MOD(SUMPRODUCT(SUMIF('Codice fiscale'!$A$5:$A$40,MID(C222,{1,3,5,7,9,11,13,15},1),'Codice fiscale'!$B$5:$B$40))+SUMPRODUCT(SUMIF('Codice fiscale'!$A$5:$A$40,MID(C222,{2,4,6,8,10,12,14},1),'Codice fiscale'!$C$5:$C$40)),26)))</f>
        <v/>
      </c>
      <c r="AK222" s="4">
        <f>IF($A222="","",IF(ABS(I222-X222)&gt;Parametri!$C$11,"ERRORE","OK"))</f>
        <v/>
      </c>
      <c r="AL222" s="4">
        <f>IF($A222="","",IF(ABS(K222-AA222)&gt;Parametri!$C$11,"ERRORE","OK"))</f>
        <v/>
      </c>
      <c r="AM222" s="4">
        <f>IF($A222="","",IF(ABS(O222-AB222)&gt;Parametri!$C$11,"ERRORE","OK"))</f>
        <v/>
      </c>
      <c r="AN222" s="4">
        <f>IF($A222="","",IF(ABS(T222-AC222)&gt;Parametri!$C$11,"ERRORE","OK"))</f>
        <v/>
      </c>
      <c r="AO222" s="4">
        <f>IF($A222="","",IF(ABS(W222-AE222)&gt;Parametri!$C$12,"ERRORE","OK"))</f>
        <v/>
      </c>
      <c r="AP222" s="4">
        <f>IF($A222="","",IF(OR(ABS(N222-AF222)&gt;Parametri!$C$11,ABS(S222-AG222)&gt;Parametri!$C$11),"ERRORE","OK"))</f>
        <v/>
      </c>
      <c r="AQ222" s="4">
        <f>IF($A222="","",IF(AI222="","OK",IF(AND(ABS(AI222)&gt;Parametri!$C$10,G222=""),"ERRORE","OK")))</f>
        <v/>
      </c>
      <c r="AR222" s="4">
        <f>IF($A222="","",IF(AND(LEN(C222)=16,RIGHT(C222,1)=AJ222),"OK","ERRORE"))</f>
        <v/>
      </c>
      <c r="AS222" s="4">
        <f>IF($A222="","",IF(ISNA(MATCH(A222,'Mese precedente'!$A$5:$A$254,0)),"OK",IF(AND(G222="",OR(INDEX('Mese precedente'!$E$5:$E$254,MATCH(A222,'Mese precedente'!$A$5:$A$254,0))&amp;""&lt;&gt;D222&amp;"",ABS(INDEX('Mese precedente'!$F$5:$F$254,MATCH(A222,'Mese precedente'!$A$5:$A$254,0))-F222)&gt;Parametri!$C$11,ABS(INDEX('Mese precedente'!$G$5:$G$254,MATCH(A222,'Mese precedente'!$A$5:$A$254,0))-L222)&gt;Parametri!$C$11,INDEX('Mese precedente'!$H$5:$H$254,MATCH(A222,'Mese precedente'!$A$5:$A$254,0))&lt;&gt;E222)),"ERRORE","OK")))</f>
        <v/>
      </c>
      <c r="AT222" s="12">
        <f>IF($A222="","",COUNTIF(AK222:AS222,"ERRORE")+COUNTIF(AY222,"ERRORE"))</f>
        <v/>
      </c>
      <c r="AW222" s="4">
        <f>IF($A222="","",IF(E222&lt;=DATE(YEAR(Parametri!$C$5),1,1),MONTH(Parametri!$C$5),(YEAR(Parametri!$C$5)*12+MONTH(Parametri!$C$5))-(YEAR(E222)*12+MONTH(E222))+IF(DAY(EOMONTH(E222,0))-DAY(E222)+1&gt;=Parametri!$C$14,1,0)))</f>
        <v/>
      </c>
      <c r="AX222" s="4">
        <f>IF($A222="","",IF(E222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222)*12+MONTH(E222))+IF(DAY(EOMONTH(E222,0))-DAY(E222)+1&gt;=Parametri!$C$14,1,0)))</f>
        <v/>
      </c>
      <c r="AY222" s="4">
        <f>IF($A222="","",IF(AND(AU222="",AV222=""),"OK",IF(OR(AU222&lt;&gt;AW222,AV222&lt;&gt;AX222),"ERRORE","OK")))</f>
        <v/>
      </c>
    </row>
    <row r="223">
      <c r="X223" s="19">
        <f>IF($A223="","",ROUND(INDEX(CCNL!$F$5:$F$12,MATCH(D223,CCNL!$A$5:$A$12,0))*F223,2))</f>
        <v/>
      </c>
      <c r="Y223" s="4">
        <f>IF($A223="","",(YEAR(Parametri!$C$5)*12+MONTH(Parametri!$C$5))-(YEAR(E223)*12+MONTH(E223)))</f>
        <v/>
      </c>
      <c r="Z223" s="4">
        <f>IF($A223="","",MIN(Parametri!$C$13,MAX(0,INT((Y223-1)/36))))</f>
        <v/>
      </c>
      <c r="AA223" s="19">
        <f>IF($A223="","",ROUND(INDEX(CCNL!$I$5:$I$12,MATCH(D223,CCNL!$A$5:$A$12,0))*Z223*F223,2))</f>
        <v/>
      </c>
      <c r="AB223" s="19">
        <f>IF($A223="","",ROUND(ROUND(N223,0)*Parametri!$C$6,2))</f>
        <v/>
      </c>
      <c r="AC223" s="19">
        <f>IF($A223="","",ROUND((I223+K223+L223)*Parametri!$C$8/Parametri!$C$7/12,2))</f>
        <v/>
      </c>
      <c r="AD223" s="20">
        <f>IF($A223="","",IFERROR(INDEX('Mese precedente'!$D$5:$D$254,MATCH(A223,'Mese precedente'!$A$5:$A$254,0)),0))</f>
        <v/>
      </c>
      <c r="AE223" s="21">
        <f>IF($A223="","",ROUND(AD223+ROUND(Parametri!$C$9/12,4)-V223,4))</f>
        <v/>
      </c>
      <c r="AF223" s="19">
        <f>IF($A223="","",ROUND(I223+K223+L223+M223,2))</f>
        <v/>
      </c>
      <c r="AG223" s="19">
        <f>IF($A223="","",ROUND(N223-O223-Q223-R223,2))</f>
        <v/>
      </c>
      <c r="AH223" s="22">
        <f>IF($A223="","",IFERROR(INDEX('Mese precedente'!$C$5:$C$254,MATCH(A223,'Mese precedente'!$A$5:$A$254,0)),""))</f>
        <v/>
      </c>
      <c r="AI223" s="23">
        <f>IF($A223="","",IF(AH223="","",S223/AH223-1))</f>
        <v/>
      </c>
      <c r="AJ223" s="4">
        <f>IF($A223="","",CHAR(65+MOD(SUMPRODUCT(SUMIF('Codice fiscale'!$A$5:$A$40,MID(C223,{1,3,5,7,9,11,13,15},1),'Codice fiscale'!$B$5:$B$40))+SUMPRODUCT(SUMIF('Codice fiscale'!$A$5:$A$40,MID(C223,{2,4,6,8,10,12,14},1),'Codice fiscale'!$C$5:$C$40)),26)))</f>
        <v/>
      </c>
      <c r="AK223" s="4">
        <f>IF($A223="","",IF(ABS(I223-X223)&gt;Parametri!$C$11,"ERRORE","OK"))</f>
        <v/>
      </c>
      <c r="AL223" s="4">
        <f>IF($A223="","",IF(ABS(K223-AA223)&gt;Parametri!$C$11,"ERRORE","OK"))</f>
        <v/>
      </c>
      <c r="AM223" s="4">
        <f>IF($A223="","",IF(ABS(O223-AB223)&gt;Parametri!$C$11,"ERRORE","OK"))</f>
        <v/>
      </c>
      <c r="AN223" s="4">
        <f>IF($A223="","",IF(ABS(T223-AC223)&gt;Parametri!$C$11,"ERRORE","OK"))</f>
        <v/>
      </c>
      <c r="AO223" s="4">
        <f>IF($A223="","",IF(ABS(W223-AE223)&gt;Parametri!$C$12,"ERRORE","OK"))</f>
        <v/>
      </c>
      <c r="AP223" s="4">
        <f>IF($A223="","",IF(OR(ABS(N223-AF223)&gt;Parametri!$C$11,ABS(S223-AG223)&gt;Parametri!$C$11),"ERRORE","OK"))</f>
        <v/>
      </c>
      <c r="AQ223" s="4">
        <f>IF($A223="","",IF(AI223="","OK",IF(AND(ABS(AI223)&gt;Parametri!$C$10,G223=""),"ERRORE","OK")))</f>
        <v/>
      </c>
      <c r="AR223" s="4">
        <f>IF($A223="","",IF(AND(LEN(C223)=16,RIGHT(C223,1)=AJ223),"OK","ERRORE"))</f>
        <v/>
      </c>
      <c r="AS223" s="4">
        <f>IF($A223="","",IF(ISNA(MATCH(A223,'Mese precedente'!$A$5:$A$254,0)),"OK",IF(AND(G223="",OR(INDEX('Mese precedente'!$E$5:$E$254,MATCH(A223,'Mese precedente'!$A$5:$A$254,0))&amp;""&lt;&gt;D223&amp;"",ABS(INDEX('Mese precedente'!$F$5:$F$254,MATCH(A223,'Mese precedente'!$A$5:$A$254,0))-F223)&gt;Parametri!$C$11,ABS(INDEX('Mese precedente'!$G$5:$G$254,MATCH(A223,'Mese precedente'!$A$5:$A$254,0))-L223)&gt;Parametri!$C$11,INDEX('Mese precedente'!$H$5:$H$254,MATCH(A223,'Mese precedente'!$A$5:$A$254,0))&lt;&gt;E223)),"ERRORE","OK")))</f>
        <v/>
      </c>
      <c r="AT223" s="12">
        <f>IF($A223="","",COUNTIF(AK223:AS223,"ERRORE")+COUNTIF(AY223,"ERRORE"))</f>
        <v/>
      </c>
      <c r="AW223" s="4">
        <f>IF($A223="","",IF(E223&lt;=DATE(YEAR(Parametri!$C$5),1,1),MONTH(Parametri!$C$5),(YEAR(Parametri!$C$5)*12+MONTH(Parametri!$C$5))-(YEAR(E223)*12+MONTH(E223))+IF(DAY(EOMONTH(E223,0))-DAY(E223)+1&gt;=Parametri!$C$14,1,0)))</f>
        <v/>
      </c>
      <c r="AX223" s="4">
        <f>IF($A223="","",IF(E223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223)*12+MONTH(E223))+IF(DAY(EOMONTH(E223,0))-DAY(E223)+1&gt;=Parametri!$C$14,1,0)))</f>
        <v/>
      </c>
      <c r="AY223" s="4">
        <f>IF($A223="","",IF(AND(AU223="",AV223=""),"OK",IF(OR(AU223&lt;&gt;AW223,AV223&lt;&gt;AX223),"ERRORE","OK")))</f>
        <v/>
      </c>
    </row>
    <row r="224">
      <c r="X224" s="19">
        <f>IF($A224="","",ROUND(INDEX(CCNL!$F$5:$F$12,MATCH(D224,CCNL!$A$5:$A$12,0))*F224,2))</f>
        <v/>
      </c>
      <c r="Y224" s="4">
        <f>IF($A224="","",(YEAR(Parametri!$C$5)*12+MONTH(Parametri!$C$5))-(YEAR(E224)*12+MONTH(E224)))</f>
        <v/>
      </c>
      <c r="Z224" s="4">
        <f>IF($A224="","",MIN(Parametri!$C$13,MAX(0,INT((Y224-1)/36))))</f>
        <v/>
      </c>
      <c r="AA224" s="19">
        <f>IF($A224="","",ROUND(INDEX(CCNL!$I$5:$I$12,MATCH(D224,CCNL!$A$5:$A$12,0))*Z224*F224,2))</f>
        <v/>
      </c>
      <c r="AB224" s="19">
        <f>IF($A224="","",ROUND(ROUND(N224,0)*Parametri!$C$6,2))</f>
        <v/>
      </c>
      <c r="AC224" s="19">
        <f>IF($A224="","",ROUND((I224+K224+L224)*Parametri!$C$8/Parametri!$C$7/12,2))</f>
        <v/>
      </c>
      <c r="AD224" s="20">
        <f>IF($A224="","",IFERROR(INDEX('Mese precedente'!$D$5:$D$254,MATCH(A224,'Mese precedente'!$A$5:$A$254,0)),0))</f>
        <v/>
      </c>
      <c r="AE224" s="21">
        <f>IF($A224="","",ROUND(AD224+ROUND(Parametri!$C$9/12,4)-V224,4))</f>
        <v/>
      </c>
      <c r="AF224" s="19">
        <f>IF($A224="","",ROUND(I224+K224+L224+M224,2))</f>
        <v/>
      </c>
      <c r="AG224" s="19">
        <f>IF($A224="","",ROUND(N224-O224-Q224-R224,2))</f>
        <v/>
      </c>
      <c r="AH224" s="22">
        <f>IF($A224="","",IFERROR(INDEX('Mese precedente'!$C$5:$C$254,MATCH(A224,'Mese precedente'!$A$5:$A$254,0)),""))</f>
        <v/>
      </c>
      <c r="AI224" s="23">
        <f>IF($A224="","",IF(AH224="","",S224/AH224-1))</f>
        <v/>
      </c>
      <c r="AJ224" s="4">
        <f>IF($A224="","",CHAR(65+MOD(SUMPRODUCT(SUMIF('Codice fiscale'!$A$5:$A$40,MID(C224,{1,3,5,7,9,11,13,15},1),'Codice fiscale'!$B$5:$B$40))+SUMPRODUCT(SUMIF('Codice fiscale'!$A$5:$A$40,MID(C224,{2,4,6,8,10,12,14},1),'Codice fiscale'!$C$5:$C$40)),26)))</f>
        <v/>
      </c>
      <c r="AK224" s="4">
        <f>IF($A224="","",IF(ABS(I224-X224)&gt;Parametri!$C$11,"ERRORE","OK"))</f>
        <v/>
      </c>
      <c r="AL224" s="4">
        <f>IF($A224="","",IF(ABS(K224-AA224)&gt;Parametri!$C$11,"ERRORE","OK"))</f>
        <v/>
      </c>
      <c r="AM224" s="4">
        <f>IF($A224="","",IF(ABS(O224-AB224)&gt;Parametri!$C$11,"ERRORE","OK"))</f>
        <v/>
      </c>
      <c r="AN224" s="4">
        <f>IF($A224="","",IF(ABS(T224-AC224)&gt;Parametri!$C$11,"ERRORE","OK"))</f>
        <v/>
      </c>
      <c r="AO224" s="4">
        <f>IF($A224="","",IF(ABS(W224-AE224)&gt;Parametri!$C$12,"ERRORE","OK"))</f>
        <v/>
      </c>
      <c r="AP224" s="4">
        <f>IF($A224="","",IF(OR(ABS(N224-AF224)&gt;Parametri!$C$11,ABS(S224-AG224)&gt;Parametri!$C$11),"ERRORE","OK"))</f>
        <v/>
      </c>
      <c r="AQ224" s="4">
        <f>IF($A224="","",IF(AI224="","OK",IF(AND(ABS(AI224)&gt;Parametri!$C$10,G224=""),"ERRORE","OK")))</f>
        <v/>
      </c>
      <c r="AR224" s="4">
        <f>IF($A224="","",IF(AND(LEN(C224)=16,RIGHT(C224,1)=AJ224),"OK","ERRORE"))</f>
        <v/>
      </c>
      <c r="AS224" s="4">
        <f>IF($A224="","",IF(ISNA(MATCH(A224,'Mese precedente'!$A$5:$A$254,0)),"OK",IF(AND(G224="",OR(INDEX('Mese precedente'!$E$5:$E$254,MATCH(A224,'Mese precedente'!$A$5:$A$254,0))&amp;""&lt;&gt;D224&amp;"",ABS(INDEX('Mese precedente'!$F$5:$F$254,MATCH(A224,'Mese precedente'!$A$5:$A$254,0))-F224)&gt;Parametri!$C$11,ABS(INDEX('Mese precedente'!$G$5:$G$254,MATCH(A224,'Mese precedente'!$A$5:$A$254,0))-L224)&gt;Parametri!$C$11,INDEX('Mese precedente'!$H$5:$H$254,MATCH(A224,'Mese precedente'!$A$5:$A$254,0))&lt;&gt;E224)),"ERRORE","OK")))</f>
        <v/>
      </c>
      <c r="AT224" s="12">
        <f>IF($A224="","",COUNTIF(AK224:AS224,"ERRORE")+COUNTIF(AY224,"ERRORE"))</f>
        <v/>
      </c>
      <c r="AW224" s="4">
        <f>IF($A224="","",IF(E224&lt;=DATE(YEAR(Parametri!$C$5),1,1),MONTH(Parametri!$C$5),(YEAR(Parametri!$C$5)*12+MONTH(Parametri!$C$5))-(YEAR(E224)*12+MONTH(E224))+IF(DAY(EOMONTH(E224,0))-DAY(E224)+1&gt;=Parametri!$C$14,1,0)))</f>
        <v/>
      </c>
      <c r="AX224" s="4">
        <f>IF($A224="","",IF(E224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224)*12+MONTH(E224))+IF(DAY(EOMONTH(E224,0))-DAY(E224)+1&gt;=Parametri!$C$14,1,0)))</f>
        <v/>
      </c>
      <c r="AY224" s="4">
        <f>IF($A224="","",IF(AND(AU224="",AV224=""),"OK",IF(OR(AU224&lt;&gt;AW224,AV224&lt;&gt;AX224),"ERRORE","OK")))</f>
        <v/>
      </c>
    </row>
    <row r="225">
      <c r="X225" s="19">
        <f>IF($A225="","",ROUND(INDEX(CCNL!$F$5:$F$12,MATCH(D225,CCNL!$A$5:$A$12,0))*F225,2))</f>
        <v/>
      </c>
      <c r="Y225" s="4">
        <f>IF($A225="","",(YEAR(Parametri!$C$5)*12+MONTH(Parametri!$C$5))-(YEAR(E225)*12+MONTH(E225)))</f>
        <v/>
      </c>
      <c r="Z225" s="4">
        <f>IF($A225="","",MIN(Parametri!$C$13,MAX(0,INT((Y225-1)/36))))</f>
        <v/>
      </c>
      <c r="AA225" s="19">
        <f>IF($A225="","",ROUND(INDEX(CCNL!$I$5:$I$12,MATCH(D225,CCNL!$A$5:$A$12,0))*Z225*F225,2))</f>
        <v/>
      </c>
      <c r="AB225" s="19">
        <f>IF($A225="","",ROUND(ROUND(N225,0)*Parametri!$C$6,2))</f>
        <v/>
      </c>
      <c r="AC225" s="19">
        <f>IF($A225="","",ROUND((I225+K225+L225)*Parametri!$C$8/Parametri!$C$7/12,2))</f>
        <v/>
      </c>
      <c r="AD225" s="20">
        <f>IF($A225="","",IFERROR(INDEX('Mese precedente'!$D$5:$D$254,MATCH(A225,'Mese precedente'!$A$5:$A$254,0)),0))</f>
        <v/>
      </c>
      <c r="AE225" s="21">
        <f>IF($A225="","",ROUND(AD225+ROUND(Parametri!$C$9/12,4)-V225,4))</f>
        <v/>
      </c>
      <c r="AF225" s="19">
        <f>IF($A225="","",ROUND(I225+K225+L225+M225,2))</f>
        <v/>
      </c>
      <c r="AG225" s="19">
        <f>IF($A225="","",ROUND(N225-O225-Q225-R225,2))</f>
        <v/>
      </c>
      <c r="AH225" s="22">
        <f>IF($A225="","",IFERROR(INDEX('Mese precedente'!$C$5:$C$254,MATCH(A225,'Mese precedente'!$A$5:$A$254,0)),""))</f>
        <v/>
      </c>
      <c r="AI225" s="23">
        <f>IF($A225="","",IF(AH225="","",S225/AH225-1))</f>
        <v/>
      </c>
      <c r="AJ225" s="4">
        <f>IF($A225="","",CHAR(65+MOD(SUMPRODUCT(SUMIF('Codice fiscale'!$A$5:$A$40,MID(C225,{1,3,5,7,9,11,13,15},1),'Codice fiscale'!$B$5:$B$40))+SUMPRODUCT(SUMIF('Codice fiscale'!$A$5:$A$40,MID(C225,{2,4,6,8,10,12,14},1),'Codice fiscale'!$C$5:$C$40)),26)))</f>
        <v/>
      </c>
      <c r="AK225" s="4">
        <f>IF($A225="","",IF(ABS(I225-X225)&gt;Parametri!$C$11,"ERRORE","OK"))</f>
        <v/>
      </c>
      <c r="AL225" s="4">
        <f>IF($A225="","",IF(ABS(K225-AA225)&gt;Parametri!$C$11,"ERRORE","OK"))</f>
        <v/>
      </c>
      <c r="AM225" s="4">
        <f>IF($A225="","",IF(ABS(O225-AB225)&gt;Parametri!$C$11,"ERRORE","OK"))</f>
        <v/>
      </c>
      <c r="AN225" s="4">
        <f>IF($A225="","",IF(ABS(T225-AC225)&gt;Parametri!$C$11,"ERRORE","OK"))</f>
        <v/>
      </c>
      <c r="AO225" s="4">
        <f>IF($A225="","",IF(ABS(W225-AE225)&gt;Parametri!$C$12,"ERRORE","OK"))</f>
        <v/>
      </c>
      <c r="AP225" s="4">
        <f>IF($A225="","",IF(OR(ABS(N225-AF225)&gt;Parametri!$C$11,ABS(S225-AG225)&gt;Parametri!$C$11),"ERRORE","OK"))</f>
        <v/>
      </c>
      <c r="AQ225" s="4">
        <f>IF($A225="","",IF(AI225="","OK",IF(AND(ABS(AI225)&gt;Parametri!$C$10,G225=""),"ERRORE","OK")))</f>
        <v/>
      </c>
      <c r="AR225" s="4">
        <f>IF($A225="","",IF(AND(LEN(C225)=16,RIGHT(C225,1)=AJ225),"OK","ERRORE"))</f>
        <v/>
      </c>
      <c r="AS225" s="4">
        <f>IF($A225="","",IF(ISNA(MATCH(A225,'Mese precedente'!$A$5:$A$254,0)),"OK",IF(AND(G225="",OR(INDEX('Mese precedente'!$E$5:$E$254,MATCH(A225,'Mese precedente'!$A$5:$A$254,0))&amp;""&lt;&gt;D225&amp;"",ABS(INDEX('Mese precedente'!$F$5:$F$254,MATCH(A225,'Mese precedente'!$A$5:$A$254,0))-F225)&gt;Parametri!$C$11,ABS(INDEX('Mese precedente'!$G$5:$G$254,MATCH(A225,'Mese precedente'!$A$5:$A$254,0))-L225)&gt;Parametri!$C$11,INDEX('Mese precedente'!$H$5:$H$254,MATCH(A225,'Mese precedente'!$A$5:$A$254,0))&lt;&gt;E225)),"ERRORE","OK")))</f>
        <v/>
      </c>
      <c r="AT225" s="12">
        <f>IF($A225="","",COUNTIF(AK225:AS225,"ERRORE")+COUNTIF(AY225,"ERRORE"))</f>
        <v/>
      </c>
      <c r="AW225" s="4">
        <f>IF($A225="","",IF(E225&lt;=DATE(YEAR(Parametri!$C$5),1,1),MONTH(Parametri!$C$5),(YEAR(Parametri!$C$5)*12+MONTH(Parametri!$C$5))-(YEAR(E225)*12+MONTH(E225))+IF(DAY(EOMONTH(E225,0))-DAY(E225)+1&gt;=Parametri!$C$14,1,0)))</f>
        <v/>
      </c>
      <c r="AX225" s="4">
        <f>IF($A225="","",IF(E225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225)*12+MONTH(E225))+IF(DAY(EOMONTH(E225,0))-DAY(E225)+1&gt;=Parametri!$C$14,1,0)))</f>
        <v/>
      </c>
      <c r="AY225" s="4">
        <f>IF($A225="","",IF(AND(AU225="",AV225=""),"OK",IF(OR(AU225&lt;&gt;AW225,AV225&lt;&gt;AX225),"ERRORE","OK")))</f>
        <v/>
      </c>
    </row>
    <row r="226">
      <c r="X226" s="19">
        <f>IF($A226="","",ROUND(INDEX(CCNL!$F$5:$F$12,MATCH(D226,CCNL!$A$5:$A$12,0))*F226,2))</f>
        <v/>
      </c>
      <c r="Y226" s="4">
        <f>IF($A226="","",(YEAR(Parametri!$C$5)*12+MONTH(Parametri!$C$5))-(YEAR(E226)*12+MONTH(E226)))</f>
        <v/>
      </c>
      <c r="Z226" s="4">
        <f>IF($A226="","",MIN(Parametri!$C$13,MAX(0,INT((Y226-1)/36))))</f>
        <v/>
      </c>
      <c r="AA226" s="19">
        <f>IF($A226="","",ROUND(INDEX(CCNL!$I$5:$I$12,MATCH(D226,CCNL!$A$5:$A$12,0))*Z226*F226,2))</f>
        <v/>
      </c>
      <c r="AB226" s="19">
        <f>IF($A226="","",ROUND(ROUND(N226,0)*Parametri!$C$6,2))</f>
        <v/>
      </c>
      <c r="AC226" s="19">
        <f>IF($A226="","",ROUND((I226+K226+L226)*Parametri!$C$8/Parametri!$C$7/12,2))</f>
        <v/>
      </c>
      <c r="AD226" s="20">
        <f>IF($A226="","",IFERROR(INDEX('Mese precedente'!$D$5:$D$254,MATCH(A226,'Mese precedente'!$A$5:$A$254,0)),0))</f>
        <v/>
      </c>
      <c r="AE226" s="21">
        <f>IF($A226="","",ROUND(AD226+ROUND(Parametri!$C$9/12,4)-V226,4))</f>
        <v/>
      </c>
      <c r="AF226" s="19">
        <f>IF($A226="","",ROUND(I226+K226+L226+M226,2))</f>
        <v/>
      </c>
      <c r="AG226" s="19">
        <f>IF($A226="","",ROUND(N226-O226-Q226-R226,2))</f>
        <v/>
      </c>
      <c r="AH226" s="22">
        <f>IF($A226="","",IFERROR(INDEX('Mese precedente'!$C$5:$C$254,MATCH(A226,'Mese precedente'!$A$5:$A$254,0)),""))</f>
        <v/>
      </c>
      <c r="AI226" s="23">
        <f>IF($A226="","",IF(AH226="","",S226/AH226-1))</f>
        <v/>
      </c>
      <c r="AJ226" s="4">
        <f>IF($A226="","",CHAR(65+MOD(SUMPRODUCT(SUMIF('Codice fiscale'!$A$5:$A$40,MID(C226,{1,3,5,7,9,11,13,15},1),'Codice fiscale'!$B$5:$B$40))+SUMPRODUCT(SUMIF('Codice fiscale'!$A$5:$A$40,MID(C226,{2,4,6,8,10,12,14},1),'Codice fiscale'!$C$5:$C$40)),26)))</f>
        <v/>
      </c>
      <c r="AK226" s="4">
        <f>IF($A226="","",IF(ABS(I226-X226)&gt;Parametri!$C$11,"ERRORE","OK"))</f>
        <v/>
      </c>
      <c r="AL226" s="4">
        <f>IF($A226="","",IF(ABS(K226-AA226)&gt;Parametri!$C$11,"ERRORE","OK"))</f>
        <v/>
      </c>
      <c r="AM226" s="4">
        <f>IF($A226="","",IF(ABS(O226-AB226)&gt;Parametri!$C$11,"ERRORE","OK"))</f>
        <v/>
      </c>
      <c r="AN226" s="4">
        <f>IF($A226="","",IF(ABS(T226-AC226)&gt;Parametri!$C$11,"ERRORE","OK"))</f>
        <v/>
      </c>
      <c r="AO226" s="4">
        <f>IF($A226="","",IF(ABS(W226-AE226)&gt;Parametri!$C$12,"ERRORE","OK"))</f>
        <v/>
      </c>
      <c r="AP226" s="4">
        <f>IF($A226="","",IF(OR(ABS(N226-AF226)&gt;Parametri!$C$11,ABS(S226-AG226)&gt;Parametri!$C$11),"ERRORE","OK"))</f>
        <v/>
      </c>
      <c r="AQ226" s="4">
        <f>IF($A226="","",IF(AI226="","OK",IF(AND(ABS(AI226)&gt;Parametri!$C$10,G226=""),"ERRORE","OK")))</f>
        <v/>
      </c>
      <c r="AR226" s="4">
        <f>IF($A226="","",IF(AND(LEN(C226)=16,RIGHT(C226,1)=AJ226),"OK","ERRORE"))</f>
        <v/>
      </c>
      <c r="AS226" s="4">
        <f>IF($A226="","",IF(ISNA(MATCH(A226,'Mese precedente'!$A$5:$A$254,0)),"OK",IF(AND(G226="",OR(INDEX('Mese precedente'!$E$5:$E$254,MATCH(A226,'Mese precedente'!$A$5:$A$254,0))&amp;""&lt;&gt;D226&amp;"",ABS(INDEX('Mese precedente'!$F$5:$F$254,MATCH(A226,'Mese precedente'!$A$5:$A$254,0))-F226)&gt;Parametri!$C$11,ABS(INDEX('Mese precedente'!$G$5:$G$254,MATCH(A226,'Mese precedente'!$A$5:$A$254,0))-L226)&gt;Parametri!$C$11,INDEX('Mese precedente'!$H$5:$H$254,MATCH(A226,'Mese precedente'!$A$5:$A$254,0))&lt;&gt;E226)),"ERRORE","OK")))</f>
        <v/>
      </c>
      <c r="AT226" s="12">
        <f>IF($A226="","",COUNTIF(AK226:AS226,"ERRORE")+COUNTIF(AY226,"ERRORE"))</f>
        <v/>
      </c>
      <c r="AW226" s="4">
        <f>IF($A226="","",IF(E226&lt;=DATE(YEAR(Parametri!$C$5),1,1),MONTH(Parametri!$C$5),(YEAR(Parametri!$C$5)*12+MONTH(Parametri!$C$5))-(YEAR(E226)*12+MONTH(E226))+IF(DAY(EOMONTH(E226,0))-DAY(E226)+1&gt;=Parametri!$C$14,1,0)))</f>
        <v/>
      </c>
      <c r="AX226" s="4">
        <f>IF($A226="","",IF(E226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226)*12+MONTH(E226))+IF(DAY(EOMONTH(E226,0))-DAY(E226)+1&gt;=Parametri!$C$14,1,0)))</f>
        <v/>
      </c>
      <c r="AY226" s="4">
        <f>IF($A226="","",IF(AND(AU226="",AV226=""),"OK",IF(OR(AU226&lt;&gt;AW226,AV226&lt;&gt;AX226),"ERRORE","OK")))</f>
        <v/>
      </c>
    </row>
    <row r="227">
      <c r="X227" s="19">
        <f>IF($A227="","",ROUND(INDEX(CCNL!$F$5:$F$12,MATCH(D227,CCNL!$A$5:$A$12,0))*F227,2))</f>
        <v/>
      </c>
      <c r="Y227" s="4">
        <f>IF($A227="","",(YEAR(Parametri!$C$5)*12+MONTH(Parametri!$C$5))-(YEAR(E227)*12+MONTH(E227)))</f>
        <v/>
      </c>
      <c r="Z227" s="4">
        <f>IF($A227="","",MIN(Parametri!$C$13,MAX(0,INT((Y227-1)/36))))</f>
        <v/>
      </c>
      <c r="AA227" s="19">
        <f>IF($A227="","",ROUND(INDEX(CCNL!$I$5:$I$12,MATCH(D227,CCNL!$A$5:$A$12,0))*Z227*F227,2))</f>
        <v/>
      </c>
      <c r="AB227" s="19">
        <f>IF($A227="","",ROUND(ROUND(N227,0)*Parametri!$C$6,2))</f>
        <v/>
      </c>
      <c r="AC227" s="19">
        <f>IF($A227="","",ROUND((I227+K227+L227)*Parametri!$C$8/Parametri!$C$7/12,2))</f>
        <v/>
      </c>
      <c r="AD227" s="20">
        <f>IF($A227="","",IFERROR(INDEX('Mese precedente'!$D$5:$D$254,MATCH(A227,'Mese precedente'!$A$5:$A$254,0)),0))</f>
        <v/>
      </c>
      <c r="AE227" s="21">
        <f>IF($A227="","",ROUND(AD227+ROUND(Parametri!$C$9/12,4)-V227,4))</f>
        <v/>
      </c>
      <c r="AF227" s="19">
        <f>IF($A227="","",ROUND(I227+K227+L227+M227,2))</f>
        <v/>
      </c>
      <c r="AG227" s="19">
        <f>IF($A227="","",ROUND(N227-O227-Q227-R227,2))</f>
        <v/>
      </c>
      <c r="AH227" s="22">
        <f>IF($A227="","",IFERROR(INDEX('Mese precedente'!$C$5:$C$254,MATCH(A227,'Mese precedente'!$A$5:$A$254,0)),""))</f>
        <v/>
      </c>
      <c r="AI227" s="23">
        <f>IF($A227="","",IF(AH227="","",S227/AH227-1))</f>
        <v/>
      </c>
      <c r="AJ227" s="4">
        <f>IF($A227="","",CHAR(65+MOD(SUMPRODUCT(SUMIF('Codice fiscale'!$A$5:$A$40,MID(C227,{1,3,5,7,9,11,13,15},1),'Codice fiscale'!$B$5:$B$40))+SUMPRODUCT(SUMIF('Codice fiscale'!$A$5:$A$40,MID(C227,{2,4,6,8,10,12,14},1),'Codice fiscale'!$C$5:$C$40)),26)))</f>
        <v/>
      </c>
      <c r="AK227" s="4">
        <f>IF($A227="","",IF(ABS(I227-X227)&gt;Parametri!$C$11,"ERRORE","OK"))</f>
        <v/>
      </c>
      <c r="AL227" s="4">
        <f>IF($A227="","",IF(ABS(K227-AA227)&gt;Parametri!$C$11,"ERRORE","OK"))</f>
        <v/>
      </c>
      <c r="AM227" s="4">
        <f>IF($A227="","",IF(ABS(O227-AB227)&gt;Parametri!$C$11,"ERRORE","OK"))</f>
        <v/>
      </c>
      <c r="AN227" s="4">
        <f>IF($A227="","",IF(ABS(T227-AC227)&gt;Parametri!$C$11,"ERRORE","OK"))</f>
        <v/>
      </c>
      <c r="AO227" s="4">
        <f>IF($A227="","",IF(ABS(W227-AE227)&gt;Parametri!$C$12,"ERRORE","OK"))</f>
        <v/>
      </c>
      <c r="AP227" s="4">
        <f>IF($A227="","",IF(OR(ABS(N227-AF227)&gt;Parametri!$C$11,ABS(S227-AG227)&gt;Parametri!$C$11),"ERRORE","OK"))</f>
        <v/>
      </c>
      <c r="AQ227" s="4">
        <f>IF($A227="","",IF(AI227="","OK",IF(AND(ABS(AI227)&gt;Parametri!$C$10,G227=""),"ERRORE","OK")))</f>
        <v/>
      </c>
      <c r="AR227" s="4">
        <f>IF($A227="","",IF(AND(LEN(C227)=16,RIGHT(C227,1)=AJ227),"OK","ERRORE"))</f>
        <v/>
      </c>
      <c r="AS227" s="4">
        <f>IF($A227="","",IF(ISNA(MATCH(A227,'Mese precedente'!$A$5:$A$254,0)),"OK",IF(AND(G227="",OR(INDEX('Mese precedente'!$E$5:$E$254,MATCH(A227,'Mese precedente'!$A$5:$A$254,0))&amp;""&lt;&gt;D227&amp;"",ABS(INDEX('Mese precedente'!$F$5:$F$254,MATCH(A227,'Mese precedente'!$A$5:$A$254,0))-F227)&gt;Parametri!$C$11,ABS(INDEX('Mese precedente'!$G$5:$G$254,MATCH(A227,'Mese precedente'!$A$5:$A$254,0))-L227)&gt;Parametri!$C$11,INDEX('Mese precedente'!$H$5:$H$254,MATCH(A227,'Mese precedente'!$A$5:$A$254,0))&lt;&gt;E227)),"ERRORE","OK")))</f>
        <v/>
      </c>
      <c r="AT227" s="12">
        <f>IF($A227="","",COUNTIF(AK227:AS227,"ERRORE")+COUNTIF(AY227,"ERRORE"))</f>
        <v/>
      </c>
      <c r="AW227" s="4">
        <f>IF($A227="","",IF(E227&lt;=DATE(YEAR(Parametri!$C$5),1,1),MONTH(Parametri!$C$5),(YEAR(Parametri!$C$5)*12+MONTH(Parametri!$C$5))-(YEAR(E227)*12+MONTH(E227))+IF(DAY(EOMONTH(E227,0))-DAY(E227)+1&gt;=Parametri!$C$14,1,0)))</f>
        <v/>
      </c>
      <c r="AX227" s="4">
        <f>IF($A227="","",IF(E227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227)*12+MONTH(E227))+IF(DAY(EOMONTH(E227,0))-DAY(E227)+1&gt;=Parametri!$C$14,1,0)))</f>
        <v/>
      </c>
      <c r="AY227" s="4">
        <f>IF($A227="","",IF(AND(AU227="",AV227=""),"OK",IF(OR(AU227&lt;&gt;AW227,AV227&lt;&gt;AX227),"ERRORE","OK")))</f>
        <v/>
      </c>
    </row>
    <row r="228">
      <c r="X228" s="19">
        <f>IF($A228="","",ROUND(INDEX(CCNL!$F$5:$F$12,MATCH(D228,CCNL!$A$5:$A$12,0))*F228,2))</f>
        <v/>
      </c>
      <c r="Y228" s="4">
        <f>IF($A228="","",(YEAR(Parametri!$C$5)*12+MONTH(Parametri!$C$5))-(YEAR(E228)*12+MONTH(E228)))</f>
        <v/>
      </c>
      <c r="Z228" s="4">
        <f>IF($A228="","",MIN(Parametri!$C$13,MAX(0,INT((Y228-1)/36))))</f>
        <v/>
      </c>
      <c r="AA228" s="19">
        <f>IF($A228="","",ROUND(INDEX(CCNL!$I$5:$I$12,MATCH(D228,CCNL!$A$5:$A$12,0))*Z228*F228,2))</f>
        <v/>
      </c>
      <c r="AB228" s="19">
        <f>IF($A228="","",ROUND(ROUND(N228,0)*Parametri!$C$6,2))</f>
        <v/>
      </c>
      <c r="AC228" s="19">
        <f>IF($A228="","",ROUND((I228+K228+L228)*Parametri!$C$8/Parametri!$C$7/12,2))</f>
        <v/>
      </c>
      <c r="AD228" s="20">
        <f>IF($A228="","",IFERROR(INDEX('Mese precedente'!$D$5:$D$254,MATCH(A228,'Mese precedente'!$A$5:$A$254,0)),0))</f>
        <v/>
      </c>
      <c r="AE228" s="21">
        <f>IF($A228="","",ROUND(AD228+ROUND(Parametri!$C$9/12,4)-V228,4))</f>
        <v/>
      </c>
      <c r="AF228" s="19">
        <f>IF($A228="","",ROUND(I228+K228+L228+M228,2))</f>
        <v/>
      </c>
      <c r="AG228" s="19">
        <f>IF($A228="","",ROUND(N228-O228-Q228-R228,2))</f>
        <v/>
      </c>
      <c r="AH228" s="22">
        <f>IF($A228="","",IFERROR(INDEX('Mese precedente'!$C$5:$C$254,MATCH(A228,'Mese precedente'!$A$5:$A$254,0)),""))</f>
        <v/>
      </c>
      <c r="AI228" s="23">
        <f>IF($A228="","",IF(AH228="","",S228/AH228-1))</f>
        <v/>
      </c>
      <c r="AJ228" s="4">
        <f>IF($A228="","",CHAR(65+MOD(SUMPRODUCT(SUMIF('Codice fiscale'!$A$5:$A$40,MID(C228,{1,3,5,7,9,11,13,15},1),'Codice fiscale'!$B$5:$B$40))+SUMPRODUCT(SUMIF('Codice fiscale'!$A$5:$A$40,MID(C228,{2,4,6,8,10,12,14},1),'Codice fiscale'!$C$5:$C$40)),26)))</f>
        <v/>
      </c>
      <c r="AK228" s="4">
        <f>IF($A228="","",IF(ABS(I228-X228)&gt;Parametri!$C$11,"ERRORE","OK"))</f>
        <v/>
      </c>
      <c r="AL228" s="4">
        <f>IF($A228="","",IF(ABS(K228-AA228)&gt;Parametri!$C$11,"ERRORE","OK"))</f>
        <v/>
      </c>
      <c r="AM228" s="4">
        <f>IF($A228="","",IF(ABS(O228-AB228)&gt;Parametri!$C$11,"ERRORE","OK"))</f>
        <v/>
      </c>
      <c r="AN228" s="4">
        <f>IF($A228="","",IF(ABS(T228-AC228)&gt;Parametri!$C$11,"ERRORE","OK"))</f>
        <v/>
      </c>
      <c r="AO228" s="4">
        <f>IF($A228="","",IF(ABS(W228-AE228)&gt;Parametri!$C$12,"ERRORE","OK"))</f>
        <v/>
      </c>
      <c r="AP228" s="4">
        <f>IF($A228="","",IF(OR(ABS(N228-AF228)&gt;Parametri!$C$11,ABS(S228-AG228)&gt;Parametri!$C$11),"ERRORE","OK"))</f>
        <v/>
      </c>
      <c r="AQ228" s="4">
        <f>IF($A228="","",IF(AI228="","OK",IF(AND(ABS(AI228)&gt;Parametri!$C$10,G228=""),"ERRORE","OK")))</f>
        <v/>
      </c>
      <c r="AR228" s="4">
        <f>IF($A228="","",IF(AND(LEN(C228)=16,RIGHT(C228,1)=AJ228),"OK","ERRORE"))</f>
        <v/>
      </c>
      <c r="AS228" s="4">
        <f>IF($A228="","",IF(ISNA(MATCH(A228,'Mese precedente'!$A$5:$A$254,0)),"OK",IF(AND(G228="",OR(INDEX('Mese precedente'!$E$5:$E$254,MATCH(A228,'Mese precedente'!$A$5:$A$254,0))&amp;""&lt;&gt;D228&amp;"",ABS(INDEX('Mese precedente'!$F$5:$F$254,MATCH(A228,'Mese precedente'!$A$5:$A$254,0))-F228)&gt;Parametri!$C$11,ABS(INDEX('Mese precedente'!$G$5:$G$254,MATCH(A228,'Mese precedente'!$A$5:$A$254,0))-L228)&gt;Parametri!$C$11,INDEX('Mese precedente'!$H$5:$H$254,MATCH(A228,'Mese precedente'!$A$5:$A$254,0))&lt;&gt;E228)),"ERRORE","OK")))</f>
        <v/>
      </c>
      <c r="AT228" s="12">
        <f>IF($A228="","",COUNTIF(AK228:AS228,"ERRORE")+COUNTIF(AY228,"ERRORE"))</f>
        <v/>
      </c>
      <c r="AW228" s="4">
        <f>IF($A228="","",IF(E228&lt;=DATE(YEAR(Parametri!$C$5),1,1),MONTH(Parametri!$C$5),(YEAR(Parametri!$C$5)*12+MONTH(Parametri!$C$5))-(YEAR(E228)*12+MONTH(E228))+IF(DAY(EOMONTH(E228,0))-DAY(E228)+1&gt;=Parametri!$C$14,1,0)))</f>
        <v/>
      </c>
      <c r="AX228" s="4">
        <f>IF($A228="","",IF(E228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228)*12+MONTH(E228))+IF(DAY(EOMONTH(E228,0))-DAY(E228)+1&gt;=Parametri!$C$14,1,0)))</f>
        <v/>
      </c>
      <c r="AY228" s="4">
        <f>IF($A228="","",IF(AND(AU228="",AV228=""),"OK",IF(OR(AU228&lt;&gt;AW228,AV228&lt;&gt;AX228),"ERRORE","OK")))</f>
        <v/>
      </c>
    </row>
    <row r="229">
      <c r="X229" s="19">
        <f>IF($A229="","",ROUND(INDEX(CCNL!$F$5:$F$12,MATCH(D229,CCNL!$A$5:$A$12,0))*F229,2))</f>
        <v/>
      </c>
      <c r="Y229" s="4">
        <f>IF($A229="","",(YEAR(Parametri!$C$5)*12+MONTH(Parametri!$C$5))-(YEAR(E229)*12+MONTH(E229)))</f>
        <v/>
      </c>
      <c r="Z229" s="4">
        <f>IF($A229="","",MIN(Parametri!$C$13,MAX(0,INT((Y229-1)/36))))</f>
        <v/>
      </c>
      <c r="AA229" s="19">
        <f>IF($A229="","",ROUND(INDEX(CCNL!$I$5:$I$12,MATCH(D229,CCNL!$A$5:$A$12,0))*Z229*F229,2))</f>
        <v/>
      </c>
      <c r="AB229" s="19">
        <f>IF($A229="","",ROUND(ROUND(N229,0)*Parametri!$C$6,2))</f>
        <v/>
      </c>
      <c r="AC229" s="19">
        <f>IF($A229="","",ROUND((I229+K229+L229)*Parametri!$C$8/Parametri!$C$7/12,2))</f>
        <v/>
      </c>
      <c r="AD229" s="20">
        <f>IF($A229="","",IFERROR(INDEX('Mese precedente'!$D$5:$D$254,MATCH(A229,'Mese precedente'!$A$5:$A$254,0)),0))</f>
        <v/>
      </c>
      <c r="AE229" s="21">
        <f>IF($A229="","",ROUND(AD229+ROUND(Parametri!$C$9/12,4)-V229,4))</f>
        <v/>
      </c>
      <c r="AF229" s="19">
        <f>IF($A229="","",ROUND(I229+K229+L229+M229,2))</f>
        <v/>
      </c>
      <c r="AG229" s="19">
        <f>IF($A229="","",ROUND(N229-O229-Q229-R229,2))</f>
        <v/>
      </c>
      <c r="AH229" s="22">
        <f>IF($A229="","",IFERROR(INDEX('Mese precedente'!$C$5:$C$254,MATCH(A229,'Mese precedente'!$A$5:$A$254,0)),""))</f>
        <v/>
      </c>
      <c r="AI229" s="23">
        <f>IF($A229="","",IF(AH229="","",S229/AH229-1))</f>
        <v/>
      </c>
      <c r="AJ229" s="4">
        <f>IF($A229="","",CHAR(65+MOD(SUMPRODUCT(SUMIF('Codice fiscale'!$A$5:$A$40,MID(C229,{1,3,5,7,9,11,13,15},1),'Codice fiscale'!$B$5:$B$40))+SUMPRODUCT(SUMIF('Codice fiscale'!$A$5:$A$40,MID(C229,{2,4,6,8,10,12,14},1),'Codice fiscale'!$C$5:$C$40)),26)))</f>
        <v/>
      </c>
      <c r="AK229" s="4">
        <f>IF($A229="","",IF(ABS(I229-X229)&gt;Parametri!$C$11,"ERRORE","OK"))</f>
        <v/>
      </c>
      <c r="AL229" s="4">
        <f>IF($A229="","",IF(ABS(K229-AA229)&gt;Parametri!$C$11,"ERRORE","OK"))</f>
        <v/>
      </c>
      <c r="AM229" s="4">
        <f>IF($A229="","",IF(ABS(O229-AB229)&gt;Parametri!$C$11,"ERRORE","OK"))</f>
        <v/>
      </c>
      <c r="AN229" s="4">
        <f>IF($A229="","",IF(ABS(T229-AC229)&gt;Parametri!$C$11,"ERRORE","OK"))</f>
        <v/>
      </c>
      <c r="AO229" s="4">
        <f>IF($A229="","",IF(ABS(W229-AE229)&gt;Parametri!$C$12,"ERRORE","OK"))</f>
        <v/>
      </c>
      <c r="AP229" s="4">
        <f>IF($A229="","",IF(OR(ABS(N229-AF229)&gt;Parametri!$C$11,ABS(S229-AG229)&gt;Parametri!$C$11),"ERRORE","OK"))</f>
        <v/>
      </c>
      <c r="AQ229" s="4">
        <f>IF($A229="","",IF(AI229="","OK",IF(AND(ABS(AI229)&gt;Parametri!$C$10,G229=""),"ERRORE","OK")))</f>
        <v/>
      </c>
      <c r="AR229" s="4">
        <f>IF($A229="","",IF(AND(LEN(C229)=16,RIGHT(C229,1)=AJ229),"OK","ERRORE"))</f>
        <v/>
      </c>
      <c r="AS229" s="4">
        <f>IF($A229="","",IF(ISNA(MATCH(A229,'Mese precedente'!$A$5:$A$254,0)),"OK",IF(AND(G229="",OR(INDEX('Mese precedente'!$E$5:$E$254,MATCH(A229,'Mese precedente'!$A$5:$A$254,0))&amp;""&lt;&gt;D229&amp;"",ABS(INDEX('Mese precedente'!$F$5:$F$254,MATCH(A229,'Mese precedente'!$A$5:$A$254,0))-F229)&gt;Parametri!$C$11,ABS(INDEX('Mese precedente'!$G$5:$G$254,MATCH(A229,'Mese precedente'!$A$5:$A$254,0))-L229)&gt;Parametri!$C$11,INDEX('Mese precedente'!$H$5:$H$254,MATCH(A229,'Mese precedente'!$A$5:$A$254,0))&lt;&gt;E229)),"ERRORE","OK")))</f>
        <v/>
      </c>
      <c r="AT229" s="12">
        <f>IF($A229="","",COUNTIF(AK229:AS229,"ERRORE")+COUNTIF(AY229,"ERRORE"))</f>
        <v/>
      </c>
      <c r="AW229" s="4">
        <f>IF($A229="","",IF(E229&lt;=DATE(YEAR(Parametri!$C$5),1,1),MONTH(Parametri!$C$5),(YEAR(Parametri!$C$5)*12+MONTH(Parametri!$C$5))-(YEAR(E229)*12+MONTH(E229))+IF(DAY(EOMONTH(E229,0))-DAY(E229)+1&gt;=Parametri!$C$14,1,0)))</f>
        <v/>
      </c>
      <c r="AX229" s="4">
        <f>IF($A229="","",IF(E229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229)*12+MONTH(E229))+IF(DAY(EOMONTH(E229,0))-DAY(E229)+1&gt;=Parametri!$C$14,1,0)))</f>
        <v/>
      </c>
      <c r="AY229" s="4">
        <f>IF($A229="","",IF(AND(AU229="",AV229=""),"OK",IF(OR(AU229&lt;&gt;AW229,AV229&lt;&gt;AX229),"ERRORE","OK")))</f>
        <v/>
      </c>
    </row>
    <row r="230">
      <c r="X230" s="19">
        <f>IF($A230="","",ROUND(INDEX(CCNL!$F$5:$F$12,MATCH(D230,CCNL!$A$5:$A$12,0))*F230,2))</f>
        <v/>
      </c>
      <c r="Y230" s="4">
        <f>IF($A230="","",(YEAR(Parametri!$C$5)*12+MONTH(Parametri!$C$5))-(YEAR(E230)*12+MONTH(E230)))</f>
        <v/>
      </c>
      <c r="Z230" s="4">
        <f>IF($A230="","",MIN(Parametri!$C$13,MAX(0,INT((Y230-1)/36))))</f>
        <v/>
      </c>
      <c r="AA230" s="19">
        <f>IF($A230="","",ROUND(INDEX(CCNL!$I$5:$I$12,MATCH(D230,CCNL!$A$5:$A$12,0))*Z230*F230,2))</f>
        <v/>
      </c>
      <c r="AB230" s="19">
        <f>IF($A230="","",ROUND(ROUND(N230,0)*Parametri!$C$6,2))</f>
        <v/>
      </c>
      <c r="AC230" s="19">
        <f>IF($A230="","",ROUND((I230+K230+L230)*Parametri!$C$8/Parametri!$C$7/12,2))</f>
        <v/>
      </c>
      <c r="AD230" s="20">
        <f>IF($A230="","",IFERROR(INDEX('Mese precedente'!$D$5:$D$254,MATCH(A230,'Mese precedente'!$A$5:$A$254,0)),0))</f>
        <v/>
      </c>
      <c r="AE230" s="21">
        <f>IF($A230="","",ROUND(AD230+ROUND(Parametri!$C$9/12,4)-V230,4))</f>
        <v/>
      </c>
      <c r="AF230" s="19">
        <f>IF($A230="","",ROUND(I230+K230+L230+M230,2))</f>
        <v/>
      </c>
      <c r="AG230" s="19">
        <f>IF($A230="","",ROUND(N230-O230-Q230-R230,2))</f>
        <v/>
      </c>
      <c r="AH230" s="22">
        <f>IF($A230="","",IFERROR(INDEX('Mese precedente'!$C$5:$C$254,MATCH(A230,'Mese precedente'!$A$5:$A$254,0)),""))</f>
        <v/>
      </c>
      <c r="AI230" s="23">
        <f>IF($A230="","",IF(AH230="","",S230/AH230-1))</f>
        <v/>
      </c>
      <c r="AJ230" s="4">
        <f>IF($A230="","",CHAR(65+MOD(SUMPRODUCT(SUMIF('Codice fiscale'!$A$5:$A$40,MID(C230,{1,3,5,7,9,11,13,15},1),'Codice fiscale'!$B$5:$B$40))+SUMPRODUCT(SUMIF('Codice fiscale'!$A$5:$A$40,MID(C230,{2,4,6,8,10,12,14},1),'Codice fiscale'!$C$5:$C$40)),26)))</f>
        <v/>
      </c>
      <c r="AK230" s="4">
        <f>IF($A230="","",IF(ABS(I230-X230)&gt;Parametri!$C$11,"ERRORE","OK"))</f>
        <v/>
      </c>
      <c r="AL230" s="4">
        <f>IF($A230="","",IF(ABS(K230-AA230)&gt;Parametri!$C$11,"ERRORE","OK"))</f>
        <v/>
      </c>
      <c r="AM230" s="4">
        <f>IF($A230="","",IF(ABS(O230-AB230)&gt;Parametri!$C$11,"ERRORE","OK"))</f>
        <v/>
      </c>
      <c r="AN230" s="4">
        <f>IF($A230="","",IF(ABS(T230-AC230)&gt;Parametri!$C$11,"ERRORE","OK"))</f>
        <v/>
      </c>
      <c r="AO230" s="4">
        <f>IF($A230="","",IF(ABS(W230-AE230)&gt;Parametri!$C$12,"ERRORE","OK"))</f>
        <v/>
      </c>
      <c r="AP230" s="4">
        <f>IF($A230="","",IF(OR(ABS(N230-AF230)&gt;Parametri!$C$11,ABS(S230-AG230)&gt;Parametri!$C$11),"ERRORE","OK"))</f>
        <v/>
      </c>
      <c r="AQ230" s="4">
        <f>IF($A230="","",IF(AI230="","OK",IF(AND(ABS(AI230)&gt;Parametri!$C$10,G230=""),"ERRORE","OK")))</f>
        <v/>
      </c>
      <c r="AR230" s="4">
        <f>IF($A230="","",IF(AND(LEN(C230)=16,RIGHT(C230,1)=AJ230),"OK","ERRORE"))</f>
        <v/>
      </c>
      <c r="AS230" s="4">
        <f>IF($A230="","",IF(ISNA(MATCH(A230,'Mese precedente'!$A$5:$A$254,0)),"OK",IF(AND(G230="",OR(INDEX('Mese precedente'!$E$5:$E$254,MATCH(A230,'Mese precedente'!$A$5:$A$254,0))&amp;""&lt;&gt;D230&amp;"",ABS(INDEX('Mese precedente'!$F$5:$F$254,MATCH(A230,'Mese precedente'!$A$5:$A$254,0))-F230)&gt;Parametri!$C$11,ABS(INDEX('Mese precedente'!$G$5:$G$254,MATCH(A230,'Mese precedente'!$A$5:$A$254,0))-L230)&gt;Parametri!$C$11,INDEX('Mese precedente'!$H$5:$H$254,MATCH(A230,'Mese precedente'!$A$5:$A$254,0))&lt;&gt;E230)),"ERRORE","OK")))</f>
        <v/>
      </c>
      <c r="AT230" s="12">
        <f>IF($A230="","",COUNTIF(AK230:AS230,"ERRORE")+COUNTIF(AY230,"ERRORE"))</f>
        <v/>
      </c>
      <c r="AW230" s="4">
        <f>IF($A230="","",IF(E230&lt;=DATE(YEAR(Parametri!$C$5),1,1),MONTH(Parametri!$C$5),(YEAR(Parametri!$C$5)*12+MONTH(Parametri!$C$5))-(YEAR(E230)*12+MONTH(E230))+IF(DAY(EOMONTH(E230,0))-DAY(E230)+1&gt;=Parametri!$C$14,1,0)))</f>
        <v/>
      </c>
      <c r="AX230" s="4">
        <f>IF($A230="","",IF(E230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230)*12+MONTH(E230))+IF(DAY(EOMONTH(E230,0))-DAY(E230)+1&gt;=Parametri!$C$14,1,0)))</f>
        <v/>
      </c>
      <c r="AY230" s="4">
        <f>IF($A230="","",IF(AND(AU230="",AV230=""),"OK",IF(OR(AU230&lt;&gt;AW230,AV230&lt;&gt;AX230),"ERRORE","OK")))</f>
        <v/>
      </c>
    </row>
    <row r="231">
      <c r="X231" s="19">
        <f>IF($A231="","",ROUND(INDEX(CCNL!$F$5:$F$12,MATCH(D231,CCNL!$A$5:$A$12,0))*F231,2))</f>
        <v/>
      </c>
      <c r="Y231" s="4">
        <f>IF($A231="","",(YEAR(Parametri!$C$5)*12+MONTH(Parametri!$C$5))-(YEAR(E231)*12+MONTH(E231)))</f>
        <v/>
      </c>
      <c r="Z231" s="4">
        <f>IF($A231="","",MIN(Parametri!$C$13,MAX(0,INT((Y231-1)/36))))</f>
        <v/>
      </c>
      <c r="AA231" s="19">
        <f>IF($A231="","",ROUND(INDEX(CCNL!$I$5:$I$12,MATCH(D231,CCNL!$A$5:$A$12,0))*Z231*F231,2))</f>
        <v/>
      </c>
      <c r="AB231" s="19">
        <f>IF($A231="","",ROUND(ROUND(N231,0)*Parametri!$C$6,2))</f>
        <v/>
      </c>
      <c r="AC231" s="19">
        <f>IF($A231="","",ROUND((I231+K231+L231)*Parametri!$C$8/Parametri!$C$7/12,2))</f>
        <v/>
      </c>
      <c r="AD231" s="20">
        <f>IF($A231="","",IFERROR(INDEX('Mese precedente'!$D$5:$D$254,MATCH(A231,'Mese precedente'!$A$5:$A$254,0)),0))</f>
        <v/>
      </c>
      <c r="AE231" s="21">
        <f>IF($A231="","",ROUND(AD231+ROUND(Parametri!$C$9/12,4)-V231,4))</f>
        <v/>
      </c>
      <c r="AF231" s="19">
        <f>IF($A231="","",ROUND(I231+K231+L231+M231,2))</f>
        <v/>
      </c>
      <c r="AG231" s="19">
        <f>IF($A231="","",ROUND(N231-O231-Q231-R231,2))</f>
        <v/>
      </c>
      <c r="AH231" s="22">
        <f>IF($A231="","",IFERROR(INDEX('Mese precedente'!$C$5:$C$254,MATCH(A231,'Mese precedente'!$A$5:$A$254,0)),""))</f>
        <v/>
      </c>
      <c r="AI231" s="23">
        <f>IF($A231="","",IF(AH231="","",S231/AH231-1))</f>
        <v/>
      </c>
      <c r="AJ231" s="4">
        <f>IF($A231="","",CHAR(65+MOD(SUMPRODUCT(SUMIF('Codice fiscale'!$A$5:$A$40,MID(C231,{1,3,5,7,9,11,13,15},1),'Codice fiscale'!$B$5:$B$40))+SUMPRODUCT(SUMIF('Codice fiscale'!$A$5:$A$40,MID(C231,{2,4,6,8,10,12,14},1),'Codice fiscale'!$C$5:$C$40)),26)))</f>
        <v/>
      </c>
      <c r="AK231" s="4">
        <f>IF($A231="","",IF(ABS(I231-X231)&gt;Parametri!$C$11,"ERRORE","OK"))</f>
        <v/>
      </c>
      <c r="AL231" s="4">
        <f>IF($A231="","",IF(ABS(K231-AA231)&gt;Parametri!$C$11,"ERRORE","OK"))</f>
        <v/>
      </c>
      <c r="AM231" s="4">
        <f>IF($A231="","",IF(ABS(O231-AB231)&gt;Parametri!$C$11,"ERRORE","OK"))</f>
        <v/>
      </c>
      <c r="AN231" s="4">
        <f>IF($A231="","",IF(ABS(T231-AC231)&gt;Parametri!$C$11,"ERRORE","OK"))</f>
        <v/>
      </c>
      <c r="AO231" s="4">
        <f>IF($A231="","",IF(ABS(W231-AE231)&gt;Parametri!$C$12,"ERRORE","OK"))</f>
        <v/>
      </c>
      <c r="AP231" s="4">
        <f>IF($A231="","",IF(OR(ABS(N231-AF231)&gt;Parametri!$C$11,ABS(S231-AG231)&gt;Parametri!$C$11),"ERRORE","OK"))</f>
        <v/>
      </c>
      <c r="AQ231" s="4">
        <f>IF($A231="","",IF(AI231="","OK",IF(AND(ABS(AI231)&gt;Parametri!$C$10,G231=""),"ERRORE","OK")))</f>
        <v/>
      </c>
      <c r="AR231" s="4">
        <f>IF($A231="","",IF(AND(LEN(C231)=16,RIGHT(C231,1)=AJ231),"OK","ERRORE"))</f>
        <v/>
      </c>
      <c r="AS231" s="4">
        <f>IF($A231="","",IF(ISNA(MATCH(A231,'Mese precedente'!$A$5:$A$254,0)),"OK",IF(AND(G231="",OR(INDEX('Mese precedente'!$E$5:$E$254,MATCH(A231,'Mese precedente'!$A$5:$A$254,0))&amp;""&lt;&gt;D231&amp;"",ABS(INDEX('Mese precedente'!$F$5:$F$254,MATCH(A231,'Mese precedente'!$A$5:$A$254,0))-F231)&gt;Parametri!$C$11,ABS(INDEX('Mese precedente'!$G$5:$G$254,MATCH(A231,'Mese precedente'!$A$5:$A$254,0))-L231)&gt;Parametri!$C$11,INDEX('Mese precedente'!$H$5:$H$254,MATCH(A231,'Mese precedente'!$A$5:$A$254,0))&lt;&gt;E231)),"ERRORE","OK")))</f>
        <v/>
      </c>
      <c r="AT231" s="12">
        <f>IF($A231="","",COUNTIF(AK231:AS231,"ERRORE")+COUNTIF(AY231,"ERRORE"))</f>
        <v/>
      </c>
      <c r="AW231" s="4">
        <f>IF($A231="","",IF(E231&lt;=DATE(YEAR(Parametri!$C$5),1,1),MONTH(Parametri!$C$5),(YEAR(Parametri!$C$5)*12+MONTH(Parametri!$C$5))-(YEAR(E231)*12+MONTH(E231))+IF(DAY(EOMONTH(E231,0))-DAY(E231)+1&gt;=Parametri!$C$14,1,0)))</f>
        <v/>
      </c>
      <c r="AX231" s="4">
        <f>IF($A231="","",IF(E231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231)*12+MONTH(E231))+IF(DAY(EOMONTH(E231,0))-DAY(E231)+1&gt;=Parametri!$C$14,1,0)))</f>
        <v/>
      </c>
      <c r="AY231" s="4">
        <f>IF($A231="","",IF(AND(AU231="",AV231=""),"OK",IF(OR(AU231&lt;&gt;AW231,AV231&lt;&gt;AX231),"ERRORE","OK")))</f>
        <v/>
      </c>
    </row>
    <row r="232">
      <c r="X232" s="19">
        <f>IF($A232="","",ROUND(INDEX(CCNL!$F$5:$F$12,MATCH(D232,CCNL!$A$5:$A$12,0))*F232,2))</f>
        <v/>
      </c>
      <c r="Y232" s="4">
        <f>IF($A232="","",(YEAR(Parametri!$C$5)*12+MONTH(Parametri!$C$5))-(YEAR(E232)*12+MONTH(E232)))</f>
        <v/>
      </c>
      <c r="Z232" s="4">
        <f>IF($A232="","",MIN(Parametri!$C$13,MAX(0,INT((Y232-1)/36))))</f>
        <v/>
      </c>
      <c r="AA232" s="19">
        <f>IF($A232="","",ROUND(INDEX(CCNL!$I$5:$I$12,MATCH(D232,CCNL!$A$5:$A$12,0))*Z232*F232,2))</f>
        <v/>
      </c>
      <c r="AB232" s="19">
        <f>IF($A232="","",ROUND(ROUND(N232,0)*Parametri!$C$6,2))</f>
        <v/>
      </c>
      <c r="AC232" s="19">
        <f>IF($A232="","",ROUND((I232+K232+L232)*Parametri!$C$8/Parametri!$C$7/12,2))</f>
        <v/>
      </c>
      <c r="AD232" s="20">
        <f>IF($A232="","",IFERROR(INDEX('Mese precedente'!$D$5:$D$254,MATCH(A232,'Mese precedente'!$A$5:$A$254,0)),0))</f>
        <v/>
      </c>
      <c r="AE232" s="21">
        <f>IF($A232="","",ROUND(AD232+ROUND(Parametri!$C$9/12,4)-V232,4))</f>
        <v/>
      </c>
      <c r="AF232" s="19">
        <f>IF($A232="","",ROUND(I232+K232+L232+M232,2))</f>
        <v/>
      </c>
      <c r="AG232" s="19">
        <f>IF($A232="","",ROUND(N232-O232-Q232-R232,2))</f>
        <v/>
      </c>
      <c r="AH232" s="22">
        <f>IF($A232="","",IFERROR(INDEX('Mese precedente'!$C$5:$C$254,MATCH(A232,'Mese precedente'!$A$5:$A$254,0)),""))</f>
        <v/>
      </c>
      <c r="AI232" s="23">
        <f>IF($A232="","",IF(AH232="","",S232/AH232-1))</f>
        <v/>
      </c>
      <c r="AJ232" s="4">
        <f>IF($A232="","",CHAR(65+MOD(SUMPRODUCT(SUMIF('Codice fiscale'!$A$5:$A$40,MID(C232,{1,3,5,7,9,11,13,15},1),'Codice fiscale'!$B$5:$B$40))+SUMPRODUCT(SUMIF('Codice fiscale'!$A$5:$A$40,MID(C232,{2,4,6,8,10,12,14},1),'Codice fiscale'!$C$5:$C$40)),26)))</f>
        <v/>
      </c>
      <c r="AK232" s="4">
        <f>IF($A232="","",IF(ABS(I232-X232)&gt;Parametri!$C$11,"ERRORE","OK"))</f>
        <v/>
      </c>
      <c r="AL232" s="4">
        <f>IF($A232="","",IF(ABS(K232-AA232)&gt;Parametri!$C$11,"ERRORE","OK"))</f>
        <v/>
      </c>
      <c r="AM232" s="4">
        <f>IF($A232="","",IF(ABS(O232-AB232)&gt;Parametri!$C$11,"ERRORE","OK"))</f>
        <v/>
      </c>
      <c r="AN232" s="4">
        <f>IF($A232="","",IF(ABS(T232-AC232)&gt;Parametri!$C$11,"ERRORE","OK"))</f>
        <v/>
      </c>
      <c r="AO232" s="4">
        <f>IF($A232="","",IF(ABS(W232-AE232)&gt;Parametri!$C$12,"ERRORE","OK"))</f>
        <v/>
      </c>
      <c r="AP232" s="4">
        <f>IF($A232="","",IF(OR(ABS(N232-AF232)&gt;Parametri!$C$11,ABS(S232-AG232)&gt;Parametri!$C$11),"ERRORE","OK"))</f>
        <v/>
      </c>
      <c r="AQ232" s="4">
        <f>IF($A232="","",IF(AI232="","OK",IF(AND(ABS(AI232)&gt;Parametri!$C$10,G232=""),"ERRORE","OK")))</f>
        <v/>
      </c>
      <c r="AR232" s="4">
        <f>IF($A232="","",IF(AND(LEN(C232)=16,RIGHT(C232,1)=AJ232),"OK","ERRORE"))</f>
        <v/>
      </c>
      <c r="AS232" s="4">
        <f>IF($A232="","",IF(ISNA(MATCH(A232,'Mese precedente'!$A$5:$A$254,0)),"OK",IF(AND(G232="",OR(INDEX('Mese precedente'!$E$5:$E$254,MATCH(A232,'Mese precedente'!$A$5:$A$254,0))&amp;""&lt;&gt;D232&amp;"",ABS(INDEX('Mese precedente'!$F$5:$F$254,MATCH(A232,'Mese precedente'!$A$5:$A$254,0))-F232)&gt;Parametri!$C$11,ABS(INDEX('Mese precedente'!$G$5:$G$254,MATCH(A232,'Mese precedente'!$A$5:$A$254,0))-L232)&gt;Parametri!$C$11,INDEX('Mese precedente'!$H$5:$H$254,MATCH(A232,'Mese precedente'!$A$5:$A$254,0))&lt;&gt;E232)),"ERRORE","OK")))</f>
        <v/>
      </c>
      <c r="AT232" s="12">
        <f>IF($A232="","",COUNTIF(AK232:AS232,"ERRORE")+COUNTIF(AY232,"ERRORE"))</f>
        <v/>
      </c>
      <c r="AW232" s="4">
        <f>IF($A232="","",IF(E232&lt;=DATE(YEAR(Parametri!$C$5),1,1),MONTH(Parametri!$C$5),(YEAR(Parametri!$C$5)*12+MONTH(Parametri!$C$5))-(YEAR(E232)*12+MONTH(E232))+IF(DAY(EOMONTH(E232,0))-DAY(E232)+1&gt;=Parametri!$C$14,1,0)))</f>
        <v/>
      </c>
      <c r="AX232" s="4">
        <f>IF($A232="","",IF(E232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232)*12+MONTH(E232))+IF(DAY(EOMONTH(E232,0))-DAY(E232)+1&gt;=Parametri!$C$14,1,0)))</f>
        <v/>
      </c>
      <c r="AY232" s="4">
        <f>IF($A232="","",IF(AND(AU232="",AV232=""),"OK",IF(OR(AU232&lt;&gt;AW232,AV232&lt;&gt;AX232),"ERRORE","OK")))</f>
        <v/>
      </c>
    </row>
    <row r="233">
      <c r="X233" s="19">
        <f>IF($A233="","",ROUND(INDEX(CCNL!$F$5:$F$12,MATCH(D233,CCNL!$A$5:$A$12,0))*F233,2))</f>
        <v/>
      </c>
      <c r="Y233" s="4">
        <f>IF($A233="","",(YEAR(Parametri!$C$5)*12+MONTH(Parametri!$C$5))-(YEAR(E233)*12+MONTH(E233)))</f>
        <v/>
      </c>
      <c r="Z233" s="4">
        <f>IF($A233="","",MIN(Parametri!$C$13,MAX(0,INT((Y233-1)/36))))</f>
        <v/>
      </c>
      <c r="AA233" s="19">
        <f>IF($A233="","",ROUND(INDEX(CCNL!$I$5:$I$12,MATCH(D233,CCNL!$A$5:$A$12,0))*Z233*F233,2))</f>
        <v/>
      </c>
      <c r="AB233" s="19">
        <f>IF($A233="","",ROUND(ROUND(N233,0)*Parametri!$C$6,2))</f>
        <v/>
      </c>
      <c r="AC233" s="19">
        <f>IF($A233="","",ROUND((I233+K233+L233)*Parametri!$C$8/Parametri!$C$7/12,2))</f>
        <v/>
      </c>
      <c r="AD233" s="20">
        <f>IF($A233="","",IFERROR(INDEX('Mese precedente'!$D$5:$D$254,MATCH(A233,'Mese precedente'!$A$5:$A$254,0)),0))</f>
        <v/>
      </c>
      <c r="AE233" s="21">
        <f>IF($A233="","",ROUND(AD233+ROUND(Parametri!$C$9/12,4)-V233,4))</f>
        <v/>
      </c>
      <c r="AF233" s="19">
        <f>IF($A233="","",ROUND(I233+K233+L233+M233,2))</f>
        <v/>
      </c>
      <c r="AG233" s="19">
        <f>IF($A233="","",ROUND(N233-O233-Q233-R233,2))</f>
        <v/>
      </c>
      <c r="AH233" s="22">
        <f>IF($A233="","",IFERROR(INDEX('Mese precedente'!$C$5:$C$254,MATCH(A233,'Mese precedente'!$A$5:$A$254,0)),""))</f>
        <v/>
      </c>
      <c r="AI233" s="23">
        <f>IF($A233="","",IF(AH233="","",S233/AH233-1))</f>
        <v/>
      </c>
      <c r="AJ233" s="4">
        <f>IF($A233="","",CHAR(65+MOD(SUMPRODUCT(SUMIF('Codice fiscale'!$A$5:$A$40,MID(C233,{1,3,5,7,9,11,13,15},1),'Codice fiscale'!$B$5:$B$40))+SUMPRODUCT(SUMIF('Codice fiscale'!$A$5:$A$40,MID(C233,{2,4,6,8,10,12,14},1),'Codice fiscale'!$C$5:$C$40)),26)))</f>
        <v/>
      </c>
      <c r="AK233" s="4">
        <f>IF($A233="","",IF(ABS(I233-X233)&gt;Parametri!$C$11,"ERRORE","OK"))</f>
        <v/>
      </c>
      <c r="AL233" s="4">
        <f>IF($A233="","",IF(ABS(K233-AA233)&gt;Parametri!$C$11,"ERRORE","OK"))</f>
        <v/>
      </c>
      <c r="AM233" s="4">
        <f>IF($A233="","",IF(ABS(O233-AB233)&gt;Parametri!$C$11,"ERRORE","OK"))</f>
        <v/>
      </c>
      <c r="AN233" s="4">
        <f>IF($A233="","",IF(ABS(T233-AC233)&gt;Parametri!$C$11,"ERRORE","OK"))</f>
        <v/>
      </c>
      <c r="AO233" s="4">
        <f>IF($A233="","",IF(ABS(W233-AE233)&gt;Parametri!$C$12,"ERRORE","OK"))</f>
        <v/>
      </c>
      <c r="AP233" s="4">
        <f>IF($A233="","",IF(OR(ABS(N233-AF233)&gt;Parametri!$C$11,ABS(S233-AG233)&gt;Parametri!$C$11),"ERRORE","OK"))</f>
        <v/>
      </c>
      <c r="AQ233" s="4">
        <f>IF($A233="","",IF(AI233="","OK",IF(AND(ABS(AI233)&gt;Parametri!$C$10,G233=""),"ERRORE","OK")))</f>
        <v/>
      </c>
      <c r="AR233" s="4">
        <f>IF($A233="","",IF(AND(LEN(C233)=16,RIGHT(C233,1)=AJ233),"OK","ERRORE"))</f>
        <v/>
      </c>
      <c r="AS233" s="4">
        <f>IF($A233="","",IF(ISNA(MATCH(A233,'Mese precedente'!$A$5:$A$254,0)),"OK",IF(AND(G233="",OR(INDEX('Mese precedente'!$E$5:$E$254,MATCH(A233,'Mese precedente'!$A$5:$A$254,0))&amp;""&lt;&gt;D233&amp;"",ABS(INDEX('Mese precedente'!$F$5:$F$254,MATCH(A233,'Mese precedente'!$A$5:$A$254,0))-F233)&gt;Parametri!$C$11,ABS(INDEX('Mese precedente'!$G$5:$G$254,MATCH(A233,'Mese precedente'!$A$5:$A$254,0))-L233)&gt;Parametri!$C$11,INDEX('Mese precedente'!$H$5:$H$254,MATCH(A233,'Mese precedente'!$A$5:$A$254,0))&lt;&gt;E233)),"ERRORE","OK")))</f>
        <v/>
      </c>
      <c r="AT233" s="12">
        <f>IF($A233="","",COUNTIF(AK233:AS233,"ERRORE")+COUNTIF(AY233,"ERRORE"))</f>
        <v/>
      </c>
      <c r="AW233" s="4">
        <f>IF($A233="","",IF(E233&lt;=DATE(YEAR(Parametri!$C$5),1,1),MONTH(Parametri!$C$5),(YEAR(Parametri!$C$5)*12+MONTH(Parametri!$C$5))-(YEAR(E233)*12+MONTH(E233))+IF(DAY(EOMONTH(E233,0))-DAY(E233)+1&gt;=Parametri!$C$14,1,0)))</f>
        <v/>
      </c>
      <c r="AX233" s="4">
        <f>IF($A233="","",IF(E233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233)*12+MONTH(E233))+IF(DAY(EOMONTH(E233,0))-DAY(E233)+1&gt;=Parametri!$C$14,1,0)))</f>
        <v/>
      </c>
      <c r="AY233" s="4">
        <f>IF($A233="","",IF(AND(AU233="",AV233=""),"OK",IF(OR(AU233&lt;&gt;AW233,AV233&lt;&gt;AX233),"ERRORE","OK")))</f>
        <v/>
      </c>
    </row>
    <row r="234">
      <c r="X234" s="19">
        <f>IF($A234="","",ROUND(INDEX(CCNL!$F$5:$F$12,MATCH(D234,CCNL!$A$5:$A$12,0))*F234,2))</f>
        <v/>
      </c>
      <c r="Y234" s="4">
        <f>IF($A234="","",(YEAR(Parametri!$C$5)*12+MONTH(Parametri!$C$5))-(YEAR(E234)*12+MONTH(E234)))</f>
        <v/>
      </c>
      <c r="Z234" s="4">
        <f>IF($A234="","",MIN(Parametri!$C$13,MAX(0,INT((Y234-1)/36))))</f>
        <v/>
      </c>
      <c r="AA234" s="19">
        <f>IF($A234="","",ROUND(INDEX(CCNL!$I$5:$I$12,MATCH(D234,CCNL!$A$5:$A$12,0))*Z234*F234,2))</f>
        <v/>
      </c>
      <c r="AB234" s="19">
        <f>IF($A234="","",ROUND(ROUND(N234,0)*Parametri!$C$6,2))</f>
        <v/>
      </c>
      <c r="AC234" s="19">
        <f>IF($A234="","",ROUND((I234+K234+L234)*Parametri!$C$8/Parametri!$C$7/12,2))</f>
        <v/>
      </c>
      <c r="AD234" s="20">
        <f>IF($A234="","",IFERROR(INDEX('Mese precedente'!$D$5:$D$254,MATCH(A234,'Mese precedente'!$A$5:$A$254,0)),0))</f>
        <v/>
      </c>
      <c r="AE234" s="21">
        <f>IF($A234="","",ROUND(AD234+ROUND(Parametri!$C$9/12,4)-V234,4))</f>
        <v/>
      </c>
      <c r="AF234" s="19">
        <f>IF($A234="","",ROUND(I234+K234+L234+M234,2))</f>
        <v/>
      </c>
      <c r="AG234" s="19">
        <f>IF($A234="","",ROUND(N234-O234-Q234-R234,2))</f>
        <v/>
      </c>
      <c r="AH234" s="22">
        <f>IF($A234="","",IFERROR(INDEX('Mese precedente'!$C$5:$C$254,MATCH(A234,'Mese precedente'!$A$5:$A$254,0)),""))</f>
        <v/>
      </c>
      <c r="AI234" s="23">
        <f>IF($A234="","",IF(AH234="","",S234/AH234-1))</f>
        <v/>
      </c>
      <c r="AJ234" s="4">
        <f>IF($A234="","",CHAR(65+MOD(SUMPRODUCT(SUMIF('Codice fiscale'!$A$5:$A$40,MID(C234,{1,3,5,7,9,11,13,15},1),'Codice fiscale'!$B$5:$B$40))+SUMPRODUCT(SUMIF('Codice fiscale'!$A$5:$A$40,MID(C234,{2,4,6,8,10,12,14},1),'Codice fiscale'!$C$5:$C$40)),26)))</f>
        <v/>
      </c>
      <c r="AK234" s="4">
        <f>IF($A234="","",IF(ABS(I234-X234)&gt;Parametri!$C$11,"ERRORE","OK"))</f>
        <v/>
      </c>
      <c r="AL234" s="4">
        <f>IF($A234="","",IF(ABS(K234-AA234)&gt;Parametri!$C$11,"ERRORE","OK"))</f>
        <v/>
      </c>
      <c r="AM234" s="4">
        <f>IF($A234="","",IF(ABS(O234-AB234)&gt;Parametri!$C$11,"ERRORE","OK"))</f>
        <v/>
      </c>
      <c r="AN234" s="4">
        <f>IF($A234="","",IF(ABS(T234-AC234)&gt;Parametri!$C$11,"ERRORE","OK"))</f>
        <v/>
      </c>
      <c r="AO234" s="4">
        <f>IF($A234="","",IF(ABS(W234-AE234)&gt;Parametri!$C$12,"ERRORE","OK"))</f>
        <v/>
      </c>
      <c r="AP234" s="4">
        <f>IF($A234="","",IF(OR(ABS(N234-AF234)&gt;Parametri!$C$11,ABS(S234-AG234)&gt;Parametri!$C$11),"ERRORE","OK"))</f>
        <v/>
      </c>
      <c r="AQ234" s="4">
        <f>IF($A234="","",IF(AI234="","OK",IF(AND(ABS(AI234)&gt;Parametri!$C$10,G234=""),"ERRORE","OK")))</f>
        <v/>
      </c>
      <c r="AR234" s="4">
        <f>IF($A234="","",IF(AND(LEN(C234)=16,RIGHT(C234,1)=AJ234),"OK","ERRORE"))</f>
        <v/>
      </c>
      <c r="AS234" s="4">
        <f>IF($A234="","",IF(ISNA(MATCH(A234,'Mese precedente'!$A$5:$A$254,0)),"OK",IF(AND(G234="",OR(INDEX('Mese precedente'!$E$5:$E$254,MATCH(A234,'Mese precedente'!$A$5:$A$254,0))&amp;""&lt;&gt;D234&amp;"",ABS(INDEX('Mese precedente'!$F$5:$F$254,MATCH(A234,'Mese precedente'!$A$5:$A$254,0))-F234)&gt;Parametri!$C$11,ABS(INDEX('Mese precedente'!$G$5:$G$254,MATCH(A234,'Mese precedente'!$A$5:$A$254,0))-L234)&gt;Parametri!$C$11,INDEX('Mese precedente'!$H$5:$H$254,MATCH(A234,'Mese precedente'!$A$5:$A$254,0))&lt;&gt;E234)),"ERRORE","OK")))</f>
        <v/>
      </c>
      <c r="AT234" s="12">
        <f>IF($A234="","",COUNTIF(AK234:AS234,"ERRORE")+COUNTIF(AY234,"ERRORE"))</f>
        <v/>
      </c>
      <c r="AW234" s="4">
        <f>IF($A234="","",IF(E234&lt;=DATE(YEAR(Parametri!$C$5),1,1),MONTH(Parametri!$C$5),(YEAR(Parametri!$C$5)*12+MONTH(Parametri!$C$5))-(YEAR(E234)*12+MONTH(E234))+IF(DAY(EOMONTH(E234,0))-DAY(E234)+1&gt;=Parametri!$C$14,1,0)))</f>
        <v/>
      </c>
      <c r="AX234" s="4">
        <f>IF($A234="","",IF(E234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234)*12+MONTH(E234))+IF(DAY(EOMONTH(E234,0))-DAY(E234)+1&gt;=Parametri!$C$14,1,0)))</f>
        <v/>
      </c>
      <c r="AY234" s="4">
        <f>IF($A234="","",IF(AND(AU234="",AV234=""),"OK",IF(OR(AU234&lt;&gt;AW234,AV234&lt;&gt;AX234),"ERRORE","OK")))</f>
        <v/>
      </c>
    </row>
    <row r="235">
      <c r="X235" s="19">
        <f>IF($A235="","",ROUND(INDEX(CCNL!$F$5:$F$12,MATCH(D235,CCNL!$A$5:$A$12,0))*F235,2))</f>
        <v/>
      </c>
      <c r="Y235" s="4">
        <f>IF($A235="","",(YEAR(Parametri!$C$5)*12+MONTH(Parametri!$C$5))-(YEAR(E235)*12+MONTH(E235)))</f>
        <v/>
      </c>
      <c r="Z235" s="4">
        <f>IF($A235="","",MIN(Parametri!$C$13,MAX(0,INT((Y235-1)/36))))</f>
        <v/>
      </c>
      <c r="AA235" s="19">
        <f>IF($A235="","",ROUND(INDEX(CCNL!$I$5:$I$12,MATCH(D235,CCNL!$A$5:$A$12,0))*Z235*F235,2))</f>
        <v/>
      </c>
      <c r="AB235" s="19">
        <f>IF($A235="","",ROUND(ROUND(N235,0)*Parametri!$C$6,2))</f>
        <v/>
      </c>
      <c r="AC235" s="19">
        <f>IF($A235="","",ROUND((I235+K235+L235)*Parametri!$C$8/Parametri!$C$7/12,2))</f>
        <v/>
      </c>
      <c r="AD235" s="20">
        <f>IF($A235="","",IFERROR(INDEX('Mese precedente'!$D$5:$D$254,MATCH(A235,'Mese precedente'!$A$5:$A$254,0)),0))</f>
        <v/>
      </c>
      <c r="AE235" s="21">
        <f>IF($A235="","",ROUND(AD235+ROUND(Parametri!$C$9/12,4)-V235,4))</f>
        <v/>
      </c>
      <c r="AF235" s="19">
        <f>IF($A235="","",ROUND(I235+K235+L235+M235,2))</f>
        <v/>
      </c>
      <c r="AG235" s="19">
        <f>IF($A235="","",ROUND(N235-O235-Q235-R235,2))</f>
        <v/>
      </c>
      <c r="AH235" s="22">
        <f>IF($A235="","",IFERROR(INDEX('Mese precedente'!$C$5:$C$254,MATCH(A235,'Mese precedente'!$A$5:$A$254,0)),""))</f>
        <v/>
      </c>
      <c r="AI235" s="23">
        <f>IF($A235="","",IF(AH235="","",S235/AH235-1))</f>
        <v/>
      </c>
      <c r="AJ235" s="4">
        <f>IF($A235="","",CHAR(65+MOD(SUMPRODUCT(SUMIF('Codice fiscale'!$A$5:$A$40,MID(C235,{1,3,5,7,9,11,13,15},1),'Codice fiscale'!$B$5:$B$40))+SUMPRODUCT(SUMIF('Codice fiscale'!$A$5:$A$40,MID(C235,{2,4,6,8,10,12,14},1),'Codice fiscale'!$C$5:$C$40)),26)))</f>
        <v/>
      </c>
      <c r="AK235" s="4">
        <f>IF($A235="","",IF(ABS(I235-X235)&gt;Parametri!$C$11,"ERRORE","OK"))</f>
        <v/>
      </c>
      <c r="AL235" s="4">
        <f>IF($A235="","",IF(ABS(K235-AA235)&gt;Parametri!$C$11,"ERRORE","OK"))</f>
        <v/>
      </c>
      <c r="AM235" s="4">
        <f>IF($A235="","",IF(ABS(O235-AB235)&gt;Parametri!$C$11,"ERRORE","OK"))</f>
        <v/>
      </c>
      <c r="AN235" s="4">
        <f>IF($A235="","",IF(ABS(T235-AC235)&gt;Parametri!$C$11,"ERRORE","OK"))</f>
        <v/>
      </c>
      <c r="AO235" s="4">
        <f>IF($A235="","",IF(ABS(W235-AE235)&gt;Parametri!$C$12,"ERRORE","OK"))</f>
        <v/>
      </c>
      <c r="AP235" s="4">
        <f>IF($A235="","",IF(OR(ABS(N235-AF235)&gt;Parametri!$C$11,ABS(S235-AG235)&gt;Parametri!$C$11),"ERRORE","OK"))</f>
        <v/>
      </c>
      <c r="AQ235" s="4">
        <f>IF($A235="","",IF(AI235="","OK",IF(AND(ABS(AI235)&gt;Parametri!$C$10,G235=""),"ERRORE","OK")))</f>
        <v/>
      </c>
      <c r="AR235" s="4">
        <f>IF($A235="","",IF(AND(LEN(C235)=16,RIGHT(C235,1)=AJ235),"OK","ERRORE"))</f>
        <v/>
      </c>
      <c r="AS235" s="4">
        <f>IF($A235="","",IF(ISNA(MATCH(A235,'Mese precedente'!$A$5:$A$254,0)),"OK",IF(AND(G235="",OR(INDEX('Mese precedente'!$E$5:$E$254,MATCH(A235,'Mese precedente'!$A$5:$A$254,0))&amp;""&lt;&gt;D235&amp;"",ABS(INDEX('Mese precedente'!$F$5:$F$254,MATCH(A235,'Mese precedente'!$A$5:$A$254,0))-F235)&gt;Parametri!$C$11,ABS(INDEX('Mese precedente'!$G$5:$G$254,MATCH(A235,'Mese precedente'!$A$5:$A$254,0))-L235)&gt;Parametri!$C$11,INDEX('Mese precedente'!$H$5:$H$254,MATCH(A235,'Mese precedente'!$A$5:$A$254,0))&lt;&gt;E235)),"ERRORE","OK")))</f>
        <v/>
      </c>
      <c r="AT235" s="12">
        <f>IF($A235="","",COUNTIF(AK235:AS235,"ERRORE")+COUNTIF(AY235,"ERRORE"))</f>
        <v/>
      </c>
      <c r="AW235" s="4">
        <f>IF($A235="","",IF(E235&lt;=DATE(YEAR(Parametri!$C$5),1,1),MONTH(Parametri!$C$5),(YEAR(Parametri!$C$5)*12+MONTH(Parametri!$C$5))-(YEAR(E235)*12+MONTH(E235))+IF(DAY(EOMONTH(E235,0))-DAY(E235)+1&gt;=Parametri!$C$14,1,0)))</f>
        <v/>
      </c>
      <c r="AX235" s="4">
        <f>IF($A235="","",IF(E235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235)*12+MONTH(E235))+IF(DAY(EOMONTH(E235,0))-DAY(E235)+1&gt;=Parametri!$C$14,1,0)))</f>
        <v/>
      </c>
      <c r="AY235" s="4">
        <f>IF($A235="","",IF(AND(AU235="",AV235=""),"OK",IF(OR(AU235&lt;&gt;AW235,AV235&lt;&gt;AX235),"ERRORE","OK")))</f>
        <v/>
      </c>
    </row>
    <row r="236">
      <c r="X236" s="19">
        <f>IF($A236="","",ROUND(INDEX(CCNL!$F$5:$F$12,MATCH(D236,CCNL!$A$5:$A$12,0))*F236,2))</f>
        <v/>
      </c>
      <c r="Y236" s="4">
        <f>IF($A236="","",(YEAR(Parametri!$C$5)*12+MONTH(Parametri!$C$5))-(YEAR(E236)*12+MONTH(E236)))</f>
        <v/>
      </c>
      <c r="Z236" s="4">
        <f>IF($A236="","",MIN(Parametri!$C$13,MAX(0,INT((Y236-1)/36))))</f>
        <v/>
      </c>
      <c r="AA236" s="19">
        <f>IF($A236="","",ROUND(INDEX(CCNL!$I$5:$I$12,MATCH(D236,CCNL!$A$5:$A$12,0))*Z236*F236,2))</f>
        <v/>
      </c>
      <c r="AB236" s="19">
        <f>IF($A236="","",ROUND(ROUND(N236,0)*Parametri!$C$6,2))</f>
        <v/>
      </c>
      <c r="AC236" s="19">
        <f>IF($A236="","",ROUND((I236+K236+L236)*Parametri!$C$8/Parametri!$C$7/12,2))</f>
        <v/>
      </c>
      <c r="AD236" s="20">
        <f>IF($A236="","",IFERROR(INDEX('Mese precedente'!$D$5:$D$254,MATCH(A236,'Mese precedente'!$A$5:$A$254,0)),0))</f>
        <v/>
      </c>
      <c r="AE236" s="21">
        <f>IF($A236="","",ROUND(AD236+ROUND(Parametri!$C$9/12,4)-V236,4))</f>
        <v/>
      </c>
      <c r="AF236" s="19">
        <f>IF($A236="","",ROUND(I236+K236+L236+M236,2))</f>
        <v/>
      </c>
      <c r="AG236" s="19">
        <f>IF($A236="","",ROUND(N236-O236-Q236-R236,2))</f>
        <v/>
      </c>
      <c r="AH236" s="22">
        <f>IF($A236="","",IFERROR(INDEX('Mese precedente'!$C$5:$C$254,MATCH(A236,'Mese precedente'!$A$5:$A$254,0)),""))</f>
        <v/>
      </c>
      <c r="AI236" s="23">
        <f>IF($A236="","",IF(AH236="","",S236/AH236-1))</f>
        <v/>
      </c>
      <c r="AJ236" s="4">
        <f>IF($A236="","",CHAR(65+MOD(SUMPRODUCT(SUMIF('Codice fiscale'!$A$5:$A$40,MID(C236,{1,3,5,7,9,11,13,15},1),'Codice fiscale'!$B$5:$B$40))+SUMPRODUCT(SUMIF('Codice fiscale'!$A$5:$A$40,MID(C236,{2,4,6,8,10,12,14},1),'Codice fiscale'!$C$5:$C$40)),26)))</f>
        <v/>
      </c>
      <c r="AK236" s="4">
        <f>IF($A236="","",IF(ABS(I236-X236)&gt;Parametri!$C$11,"ERRORE","OK"))</f>
        <v/>
      </c>
      <c r="AL236" s="4">
        <f>IF($A236="","",IF(ABS(K236-AA236)&gt;Parametri!$C$11,"ERRORE","OK"))</f>
        <v/>
      </c>
      <c r="AM236" s="4">
        <f>IF($A236="","",IF(ABS(O236-AB236)&gt;Parametri!$C$11,"ERRORE","OK"))</f>
        <v/>
      </c>
      <c r="AN236" s="4">
        <f>IF($A236="","",IF(ABS(T236-AC236)&gt;Parametri!$C$11,"ERRORE","OK"))</f>
        <v/>
      </c>
      <c r="AO236" s="4">
        <f>IF($A236="","",IF(ABS(W236-AE236)&gt;Parametri!$C$12,"ERRORE","OK"))</f>
        <v/>
      </c>
      <c r="AP236" s="4">
        <f>IF($A236="","",IF(OR(ABS(N236-AF236)&gt;Parametri!$C$11,ABS(S236-AG236)&gt;Parametri!$C$11),"ERRORE","OK"))</f>
        <v/>
      </c>
      <c r="AQ236" s="4">
        <f>IF($A236="","",IF(AI236="","OK",IF(AND(ABS(AI236)&gt;Parametri!$C$10,G236=""),"ERRORE","OK")))</f>
        <v/>
      </c>
      <c r="AR236" s="4">
        <f>IF($A236="","",IF(AND(LEN(C236)=16,RIGHT(C236,1)=AJ236),"OK","ERRORE"))</f>
        <v/>
      </c>
      <c r="AS236" s="4">
        <f>IF($A236="","",IF(ISNA(MATCH(A236,'Mese precedente'!$A$5:$A$254,0)),"OK",IF(AND(G236="",OR(INDEX('Mese precedente'!$E$5:$E$254,MATCH(A236,'Mese precedente'!$A$5:$A$254,0))&amp;""&lt;&gt;D236&amp;"",ABS(INDEX('Mese precedente'!$F$5:$F$254,MATCH(A236,'Mese precedente'!$A$5:$A$254,0))-F236)&gt;Parametri!$C$11,ABS(INDEX('Mese precedente'!$G$5:$G$254,MATCH(A236,'Mese precedente'!$A$5:$A$254,0))-L236)&gt;Parametri!$C$11,INDEX('Mese precedente'!$H$5:$H$254,MATCH(A236,'Mese precedente'!$A$5:$A$254,0))&lt;&gt;E236)),"ERRORE","OK")))</f>
        <v/>
      </c>
      <c r="AT236" s="12">
        <f>IF($A236="","",COUNTIF(AK236:AS236,"ERRORE")+COUNTIF(AY236,"ERRORE"))</f>
        <v/>
      </c>
      <c r="AW236" s="4">
        <f>IF($A236="","",IF(E236&lt;=DATE(YEAR(Parametri!$C$5),1,1),MONTH(Parametri!$C$5),(YEAR(Parametri!$C$5)*12+MONTH(Parametri!$C$5))-(YEAR(E236)*12+MONTH(E236))+IF(DAY(EOMONTH(E236,0))-DAY(E236)+1&gt;=Parametri!$C$14,1,0)))</f>
        <v/>
      </c>
      <c r="AX236" s="4">
        <f>IF($A236="","",IF(E236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236)*12+MONTH(E236))+IF(DAY(EOMONTH(E236,0))-DAY(E236)+1&gt;=Parametri!$C$14,1,0)))</f>
        <v/>
      </c>
      <c r="AY236" s="4">
        <f>IF($A236="","",IF(AND(AU236="",AV236=""),"OK",IF(OR(AU236&lt;&gt;AW236,AV236&lt;&gt;AX236),"ERRORE","OK")))</f>
        <v/>
      </c>
    </row>
    <row r="237">
      <c r="X237" s="19">
        <f>IF($A237="","",ROUND(INDEX(CCNL!$F$5:$F$12,MATCH(D237,CCNL!$A$5:$A$12,0))*F237,2))</f>
        <v/>
      </c>
      <c r="Y237" s="4">
        <f>IF($A237="","",(YEAR(Parametri!$C$5)*12+MONTH(Parametri!$C$5))-(YEAR(E237)*12+MONTH(E237)))</f>
        <v/>
      </c>
      <c r="Z237" s="4">
        <f>IF($A237="","",MIN(Parametri!$C$13,MAX(0,INT((Y237-1)/36))))</f>
        <v/>
      </c>
      <c r="AA237" s="19">
        <f>IF($A237="","",ROUND(INDEX(CCNL!$I$5:$I$12,MATCH(D237,CCNL!$A$5:$A$12,0))*Z237*F237,2))</f>
        <v/>
      </c>
      <c r="AB237" s="19">
        <f>IF($A237="","",ROUND(ROUND(N237,0)*Parametri!$C$6,2))</f>
        <v/>
      </c>
      <c r="AC237" s="19">
        <f>IF($A237="","",ROUND((I237+K237+L237)*Parametri!$C$8/Parametri!$C$7/12,2))</f>
        <v/>
      </c>
      <c r="AD237" s="20">
        <f>IF($A237="","",IFERROR(INDEX('Mese precedente'!$D$5:$D$254,MATCH(A237,'Mese precedente'!$A$5:$A$254,0)),0))</f>
        <v/>
      </c>
      <c r="AE237" s="21">
        <f>IF($A237="","",ROUND(AD237+ROUND(Parametri!$C$9/12,4)-V237,4))</f>
        <v/>
      </c>
      <c r="AF237" s="19">
        <f>IF($A237="","",ROUND(I237+K237+L237+M237,2))</f>
        <v/>
      </c>
      <c r="AG237" s="19">
        <f>IF($A237="","",ROUND(N237-O237-Q237-R237,2))</f>
        <v/>
      </c>
      <c r="AH237" s="22">
        <f>IF($A237="","",IFERROR(INDEX('Mese precedente'!$C$5:$C$254,MATCH(A237,'Mese precedente'!$A$5:$A$254,0)),""))</f>
        <v/>
      </c>
      <c r="AI237" s="23">
        <f>IF($A237="","",IF(AH237="","",S237/AH237-1))</f>
        <v/>
      </c>
      <c r="AJ237" s="4">
        <f>IF($A237="","",CHAR(65+MOD(SUMPRODUCT(SUMIF('Codice fiscale'!$A$5:$A$40,MID(C237,{1,3,5,7,9,11,13,15},1),'Codice fiscale'!$B$5:$B$40))+SUMPRODUCT(SUMIF('Codice fiscale'!$A$5:$A$40,MID(C237,{2,4,6,8,10,12,14},1),'Codice fiscale'!$C$5:$C$40)),26)))</f>
        <v/>
      </c>
      <c r="AK237" s="4">
        <f>IF($A237="","",IF(ABS(I237-X237)&gt;Parametri!$C$11,"ERRORE","OK"))</f>
        <v/>
      </c>
      <c r="AL237" s="4">
        <f>IF($A237="","",IF(ABS(K237-AA237)&gt;Parametri!$C$11,"ERRORE","OK"))</f>
        <v/>
      </c>
      <c r="AM237" s="4">
        <f>IF($A237="","",IF(ABS(O237-AB237)&gt;Parametri!$C$11,"ERRORE","OK"))</f>
        <v/>
      </c>
      <c r="AN237" s="4">
        <f>IF($A237="","",IF(ABS(T237-AC237)&gt;Parametri!$C$11,"ERRORE","OK"))</f>
        <v/>
      </c>
      <c r="AO237" s="4">
        <f>IF($A237="","",IF(ABS(W237-AE237)&gt;Parametri!$C$12,"ERRORE","OK"))</f>
        <v/>
      </c>
      <c r="AP237" s="4">
        <f>IF($A237="","",IF(OR(ABS(N237-AF237)&gt;Parametri!$C$11,ABS(S237-AG237)&gt;Parametri!$C$11),"ERRORE","OK"))</f>
        <v/>
      </c>
      <c r="AQ237" s="4">
        <f>IF($A237="","",IF(AI237="","OK",IF(AND(ABS(AI237)&gt;Parametri!$C$10,G237=""),"ERRORE","OK")))</f>
        <v/>
      </c>
      <c r="AR237" s="4">
        <f>IF($A237="","",IF(AND(LEN(C237)=16,RIGHT(C237,1)=AJ237),"OK","ERRORE"))</f>
        <v/>
      </c>
      <c r="AS237" s="4">
        <f>IF($A237="","",IF(ISNA(MATCH(A237,'Mese precedente'!$A$5:$A$254,0)),"OK",IF(AND(G237="",OR(INDEX('Mese precedente'!$E$5:$E$254,MATCH(A237,'Mese precedente'!$A$5:$A$254,0))&amp;""&lt;&gt;D237&amp;"",ABS(INDEX('Mese precedente'!$F$5:$F$254,MATCH(A237,'Mese precedente'!$A$5:$A$254,0))-F237)&gt;Parametri!$C$11,ABS(INDEX('Mese precedente'!$G$5:$G$254,MATCH(A237,'Mese precedente'!$A$5:$A$254,0))-L237)&gt;Parametri!$C$11,INDEX('Mese precedente'!$H$5:$H$254,MATCH(A237,'Mese precedente'!$A$5:$A$254,0))&lt;&gt;E237)),"ERRORE","OK")))</f>
        <v/>
      </c>
      <c r="AT237" s="12">
        <f>IF($A237="","",COUNTIF(AK237:AS237,"ERRORE")+COUNTIF(AY237,"ERRORE"))</f>
        <v/>
      </c>
      <c r="AW237" s="4">
        <f>IF($A237="","",IF(E237&lt;=DATE(YEAR(Parametri!$C$5),1,1),MONTH(Parametri!$C$5),(YEAR(Parametri!$C$5)*12+MONTH(Parametri!$C$5))-(YEAR(E237)*12+MONTH(E237))+IF(DAY(EOMONTH(E237,0))-DAY(E237)+1&gt;=Parametri!$C$14,1,0)))</f>
        <v/>
      </c>
      <c r="AX237" s="4">
        <f>IF($A237="","",IF(E237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237)*12+MONTH(E237))+IF(DAY(EOMONTH(E237,0))-DAY(E237)+1&gt;=Parametri!$C$14,1,0)))</f>
        <v/>
      </c>
      <c r="AY237" s="4">
        <f>IF($A237="","",IF(AND(AU237="",AV237=""),"OK",IF(OR(AU237&lt;&gt;AW237,AV237&lt;&gt;AX237),"ERRORE","OK")))</f>
        <v/>
      </c>
    </row>
    <row r="238">
      <c r="X238" s="19">
        <f>IF($A238="","",ROUND(INDEX(CCNL!$F$5:$F$12,MATCH(D238,CCNL!$A$5:$A$12,0))*F238,2))</f>
        <v/>
      </c>
      <c r="Y238" s="4">
        <f>IF($A238="","",(YEAR(Parametri!$C$5)*12+MONTH(Parametri!$C$5))-(YEAR(E238)*12+MONTH(E238)))</f>
        <v/>
      </c>
      <c r="Z238" s="4">
        <f>IF($A238="","",MIN(Parametri!$C$13,MAX(0,INT((Y238-1)/36))))</f>
        <v/>
      </c>
      <c r="AA238" s="19">
        <f>IF($A238="","",ROUND(INDEX(CCNL!$I$5:$I$12,MATCH(D238,CCNL!$A$5:$A$12,0))*Z238*F238,2))</f>
        <v/>
      </c>
      <c r="AB238" s="19">
        <f>IF($A238="","",ROUND(ROUND(N238,0)*Parametri!$C$6,2))</f>
        <v/>
      </c>
      <c r="AC238" s="19">
        <f>IF($A238="","",ROUND((I238+K238+L238)*Parametri!$C$8/Parametri!$C$7/12,2))</f>
        <v/>
      </c>
      <c r="AD238" s="20">
        <f>IF($A238="","",IFERROR(INDEX('Mese precedente'!$D$5:$D$254,MATCH(A238,'Mese precedente'!$A$5:$A$254,0)),0))</f>
        <v/>
      </c>
      <c r="AE238" s="21">
        <f>IF($A238="","",ROUND(AD238+ROUND(Parametri!$C$9/12,4)-V238,4))</f>
        <v/>
      </c>
      <c r="AF238" s="19">
        <f>IF($A238="","",ROUND(I238+K238+L238+M238,2))</f>
        <v/>
      </c>
      <c r="AG238" s="19">
        <f>IF($A238="","",ROUND(N238-O238-Q238-R238,2))</f>
        <v/>
      </c>
      <c r="AH238" s="22">
        <f>IF($A238="","",IFERROR(INDEX('Mese precedente'!$C$5:$C$254,MATCH(A238,'Mese precedente'!$A$5:$A$254,0)),""))</f>
        <v/>
      </c>
      <c r="AI238" s="23">
        <f>IF($A238="","",IF(AH238="","",S238/AH238-1))</f>
        <v/>
      </c>
      <c r="AJ238" s="4">
        <f>IF($A238="","",CHAR(65+MOD(SUMPRODUCT(SUMIF('Codice fiscale'!$A$5:$A$40,MID(C238,{1,3,5,7,9,11,13,15},1),'Codice fiscale'!$B$5:$B$40))+SUMPRODUCT(SUMIF('Codice fiscale'!$A$5:$A$40,MID(C238,{2,4,6,8,10,12,14},1),'Codice fiscale'!$C$5:$C$40)),26)))</f>
        <v/>
      </c>
      <c r="AK238" s="4">
        <f>IF($A238="","",IF(ABS(I238-X238)&gt;Parametri!$C$11,"ERRORE","OK"))</f>
        <v/>
      </c>
      <c r="AL238" s="4">
        <f>IF($A238="","",IF(ABS(K238-AA238)&gt;Parametri!$C$11,"ERRORE","OK"))</f>
        <v/>
      </c>
      <c r="AM238" s="4">
        <f>IF($A238="","",IF(ABS(O238-AB238)&gt;Parametri!$C$11,"ERRORE","OK"))</f>
        <v/>
      </c>
      <c r="AN238" s="4">
        <f>IF($A238="","",IF(ABS(T238-AC238)&gt;Parametri!$C$11,"ERRORE","OK"))</f>
        <v/>
      </c>
      <c r="AO238" s="4">
        <f>IF($A238="","",IF(ABS(W238-AE238)&gt;Parametri!$C$12,"ERRORE","OK"))</f>
        <v/>
      </c>
      <c r="AP238" s="4">
        <f>IF($A238="","",IF(OR(ABS(N238-AF238)&gt;Parametri!$C$11,ABS(S238-AG238)&gt;Parametri!$C$11),"ERRORE","OK"))</f>
        <v/>
      </c>
      <c r="AQ238" s="4">
        <f>IF($A238="","",IF(AI238="","OK",IF(AND(ABS(AI238)&gt;Parametri!$C$10,G238=""),"ERRORE","OK")))</f>
        <v/>
      </c>
      <c r="AR238" s="4">
        <f>IF($A238="","",IF(AND(LEN(C238)=16,RIGHT(C238,1)=AJ238),"OK","ERRORE"))</f>
        <v/>
      </c>
      <c r="AS238" s="4">
        <f>IF($A238="","",IF(ISNA(MATCH(A238,'Mese precedente'!$A$5:$A$254,0)),"OK",IF(AND(G238="",OR(INDEX('Mese precedente'!$E$5:$E$254,MATCH(A238,'Mese precedente'!$A$5:$A$254,0))&amp;""&lt;&gt;D238&amp;"",ABS(INDEX('Mese precedente'!$F$5:$F$254,MATCH(A238,'Mese precedente'!$A$5:$A$254,0))-F238)&gt;Parametri!$C$11,ABS(INDEX('Mese precedente'!$G$5:$G$254,MATCH(A238,'Mese precedente'!$A$5:$A$254,0))-L238)&gt;Parametri!$C$11,INDEX('Mese precedente'!$H$5:$H$254,MATCH(A238,'Mese precedente'!$A$5:$A$254,0))&lt;&gt;E238)),"ERRORE","OK")))</f>
        <v/>
      </c>
      <c r="AT238" s="12">
        <f>IF($A238="","",COUNTIF(AK238:AS238,"ERRORE")+COUNTIF(AY238,"ERRORE"))</f>
        <v/>
      </c>
      <c r="AW238" s="4">
        <f>IF($A238="","",IF(E238&lt;=DATE(YEAR(Parametri!$C$5),1,1),MONTH(Parametri!$C$5),(YEAR(Parametri!$C$5)*12+MONTH(Parametri!$C$5))-(YEAR(E238)*12+MONTH(E238))+IF(DAY(EOMONTH(E238,0))-DAY(E238)+1&gt;=Parametri!$C$14,1,0)))</f>
        <v/>
      </c>
      <c r="AX238" s="4">
        <f>IF($A238="","",IF(E238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238)*12+MONTH(E238))+IF(DAY(EOMONTH(E238,0))-DAY(E238)+1&gt;=Parametri!$C$14,1,0)))</f>
        <v/>
      </c>
      <c r="AY238" s="4">
        <f>IF($A238="","",IF(AND(AU238="",AV238=""),"OK",IF(OR(AU238&lt;&gt;AW238,AV238&lt;&gt;AX238),"ERRORE","OK")))</f>
        <v/>
      </c>
    </row>
    <row r="239">
      <c r="X239" s="19">
        <f>IF($A239="","",ROUND(INDEX(CCNL!$F$5:$F$12,MATCH(D239,CCNL!$A$5:$A$12,0))*F239,2))</f>
        <v/>
      </c>
      <c r="Y239" s="4">
        <f>IF($A239="","",(YEAR(Parametri!$C$5)*12+MONTH(Parametri!$C$5))-(YEAR(E239)*12+MONTH(E239)))</f>
        <v/>
      </c>
      <c r="Z239" s="4">
        <f>IF($A239="","",MIN(Parametri!$C$13,MAX(0,INT((Y239-1)/36))))</f>
        <v/>
      </c>
      <c r="AA239" s="19">
        <f>IF($A239="","",ROUND(INDEX(CCNL!$I$5:$I$12,MATCH(D239,CCNL!$A$5:$A$12,0))*Z239*F239,2))</f>
        <v/>
      </c>
      <c r="AB239" s="19">
        <f>IF($A239="","",ROUND(ROUND(N239,0)*Parametri!$C$6,2))</f>
        <v/>
      </c>
      <c r="AC239" s="19">
        <f>IF($A239="","",ROUND((I239+K239+L239)*Parametri!$C$8/Parametri!$C$7/12,2))</f>
        <v/>
      </c>
      <c r="AD239" s="20">
        <f>IF($A239="","",IFERROR(INDEX('Mese precedente'!$D$5:$D$254,MATCH(A239,'Mese precedente'!$A$5:$A$254,0)),0))</f>
        <v/>
      </c>
      <c r="AE239" s="21">
        <f>IF($A239="","",ROUND(AD239+ROUND(Parametri!$C$9/12,4)-V239,4))</f>
        <v/>
      </c>
      <c r="AF239" s="19">
        <f>IF($A239="","",ROUND(I239+K239+L239+M239,2))</f>
        <v/>
      </c>
      <c r="AG239" s="19">
        <f>IF($A239="","",ROUND(N239-O239-Q239-R239,2))</f>
        <v/>
      </c>
      <c r="AH239" s="22">
        <f>IF($A239="","",IFERROR(INDEX('Mese precedente'!$C$5:$C$254,MATCH(A239,'Mese precedente'!$A$5:$A$254,0)),""))</f>
        <v/>
      </c>
      <c r="AI239" s="23">
        <f>IF($A239="","",IF(AH239="","",S239/AH239-1))</f>
        <v/>
      </c>
      <c r="AJ239" s="4">
        <f>IF($A239="","",CHAR(65+MOD(SUMPRODUCT(SUMIF('Codice fiscale'!$A$5:$A$40,MID(C239,{1,3,5,7,9,11,13,15},1),'Codice fiscale'!$B$5:$B$40))+SUMPRODUCT(SUMIF('Codice fiscale'!$A$5:$A$40,MID(C239,{2,4,6,8,10,12,14},1),'Codice fiscale'!$C$5:$C$40)),26)))</f>
        <v/>
      </c>
      <c r="AK239" s="4">
        <f>IF($A239="","",IF(ABS(I239-X239)&gt;Parametri!$C$11,"ERRORE","OK"))</f>
        <v/>
      </c>
      <c r="AL239" s="4">
        <f>IF($A239="","",IF(ABS(K239-AA239)&gt;Parametri!$C$11,"ERRORE","OK"))</f>
        <v/>
      </c>
      <c r="AM239" s="4">
        <f>IF($A239="","",IF(ABS(O239-AB239)&gt;Parametri!$C$11,"ERRORE","OK"))</f>
        <v/>
      </c>
      <c r="AN239" s="4">
        <f>IF($A239="","",IF(ABS(T239-AC239)&gt;Parametri!$C$11,"ERRORE","OK"))</f>
        <v/>
      </c>
      <c r="AO239" s="4">
        <f>IF($A239="","",IF(ABS(W239-AE239)&gt;Parametri!$C$12,"ERRORE","OK"))</f>
        <v/>
      </c>
      <c r="AP239" s="4">
        <f>IF($A239="","",IF(OR(ABS(N239-AF239)&gt;Parametri!$C$11,ABS(S239-AG239)&gt;Parametri!$C$11),"ERRORE","OK"))</f>
        <v/>
      </c>
      <c r="AQ239" s="4">
        <f>IF($A239="","",IF(AI239="","OK",IF(AND(ABS(AI239)&gt;Parametri!$C$10,G239=""),"ERRORE","OK")))</f>
        <v/>
      </c>
      <c r="AR239" s="4">
        <f>IF($A239="","",IF(AND(LEN(C239)=16,RIGHT(C239,1)=AJ239),"OK","ERRORE"))</f>
        <v/>
      </c>
      <c r="AS239" s="4">
        <f>IF($A239="","",IF(ISNA(MATCH(A239,'Mese precedente'!$A$5:$A$254,0)),"OK",IF(AND(G239="",OR(INDEX('Mese precedente'!$E$5:$E$254,MATCH(A239,'Mese precedente'!$A$5:$A$254,0))&amp;""&lt;&gt;D239&amp;"",ABS(INDEX('Mese precedente'!$F$5:$F$254,MATCH(A239,'Mese precedente'!$A$5:$A$254,0))-F239)&gt;Parametri!$C$11,ABS(INDEX('Mese precedente'!$G$5:$G$254,MATCH(A239,'Mese precedente'!$A$5:$A$254,0))-L239)&gt;Parametri!$C$11,INDEX('Mese precedente'!$H$5:$H$254,MATCH(A239,'Mese precedente'!$A$5:$A$254,0))&lt;&gt;E239)),"ERRORE","OK")))</f>
        <v/>
      </c>
      <c r="AT239" s="12">
        <f>IF($A239="","",COUNTIF(AK239:AS239,"ERRORE")+COUNTIF(AY239,"ERRORE"))</f>
        <v/>
      </c>
      <c r="AW239" s="4">
        <f>IF($A239="","",IF(E239&lt;=DATE(YEAR(Parametri!$C$5),1,1),MONTH(Parametri!$C$5),(YEAR(Parametri!$C$5)*12+MONTH(Parametri!$C$5))-(YEAR(E239)*12+MONTH(E239))+IF(DAY(EOMONTH(E239,0))-DAY(E239)+1&gt;=Parametri!$C$14,1,0)))</f>
        <v/>
      </c>
      <c r="AX239" s="4">
        <f>IF($A239="","",IF(E239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239)*12+MONTH(E239))+IF(DAY(EOMONTH(E239,0))-DAY(E239)+1&gt;=Parametri!$C$14,1,0)))</f>
        <v/>
      </c>
      <c r="AY239" s="4">
        <f>IF($A239="","",IF(AND(AU239="",AV239=""),"OK",IF(OR(AU239&lt;&gt;AW239,AV239&lt;&gt;AX239),"ERRORE","OK")))</f>
        <v/>
      </c>
    </row>
    <row r="240">
      <c r="X240" s="19">
        <f>IF($A240="","",ROUND(INDEX(CCNL!$F$5:$F$12,MATCH(D240,CCNL!$A$5:$A$12,0))*F240,2))</f>
        <v/>
      </c>
      <c r="Y240" s="4">
        <f>IF($A240="","",(YEAR(Parametri!$C$5)*12+MONTH(Parametri!$C$5))-(YEAR(E240)*12+MONTH(E240)))</f>
        <v/>
      </c>
      <c r="Z240" s="4">
        <f>IF($A240="","",MIN(Parametri!$C$13,MAX(0,INT((Y240-1)/36))))</f>
        <v/>
      </c>
      <c r="AA240" s="19">
        <f>IF($A240="","",ROUND(INDEX(CCNL!$I$5:$I$12,MATCH(D240,CCNL!$A$5:$A$12,0))*Z240*F240,2))</f>
        <v/>
      </c>
      <c r="AB240" s="19">
        <f>IF($A240="","",ROUND(ROUND(N240,0)*Parametri!$C$6,2))</f>
        <v/>
      </c>
      <c r="AC240" s="19">
        <f>IF($A240="","",ROUND((I240+K240+L240)*Parametri!$C$8/Parametri!$C$7/12,2))</f>
        <v/>
      </c>
      <c r="AD240" s="20">
        <f>IF($A240="","",IFERROR(INDEX('Mese precedente'!$D$5:$D$254,MATCH(A240,'Mese precedente'!$A$5:$A$254,0)),0))</f>
        <v/>
      </c>
      <c r="AE240" s="21">
        <f>IF($A240="","",ROUND(AD240+ROUND(Parametri!$C$9/12,4)-V240,4))</f>
        <v/>
      </c>
      <c r="AF240" s="19">
        <f>IF($A240="","",ROUND(I240+K240+L240+M240,2))</f>
        <v/>
      </c>
      <c r="AG240" s="19">
        <f>IF($A240="","",ROUND(N240-O240-Q240-R240,2))</f>
        <v/>
      </c>
      <c r="AH240" s="22">
        <f>IF($A240="","",IFERROR(INDEX('Mese precedente'!$C$5:$C$254,MATCH(A240,'Mese precedente'!$A$5:$A$254,0)),""))</f>
        <v/>
      </c>
      <c r="AI240" s="23">
        <f>IF($A240="","",IF(AH240="","",S240/AH240-1))</f>
        <v/>
      </c>
      <c r="AJ240" s="4">
        <f>IF($A240="","",CHAR(65+MOD(SUMPRODUCT(SUMIF('Codice fiscale'!$A$5:$A$40,MID(C240,{1,3,5,7,9,11,13,15},1),'Codice fiscale'!$B$5:$B$40))+SUMPRODUCT(SUMIF('Codice fiscale'!$A$5:$A$40,MID(C240,{2,4,6,8,10,12,14},1),'Codice fiscale'!$C$5:$C$40)),26)))</f>
        <v/>
      </c>
      <c r="AK240" s="4">
        <f>IF($A240="","",IF(ABS(I240-X240)&gt;Parametri!$C$11,"ERRORE","OK"))</f>
        <v/>
      </c>
      <c r="AL240" s="4">
        <f>IF($A240="","",IF(ABS(K240-AA240)&gt;Parametri!$C$11,"ERRORE","OK"))</f>
        <v/>
      </c>
      <c r="AM240" s="4">
        <f>IF($A240="","",IF(ABS(O240-AB240)&gt;Parametri!$C$11,"ERRORE","OK"))</f>
        <v/>
      </c>
      <c r="AN240" s="4">
        <f>IF($A240="","",IF(ABS(T240-AC240)&gt;Parametri!$C$11,"ERRORE","OK"))</f>
        <v/>
      </c>
      <c r="AO240" s="4">
        <f>IF($A240="","",IF(ABS(W240-AE240)&gt;Parametri!$C$12,"ERRORE","OK"))</f>
        <v/>
      </c>
      <c r="AP240" s="4">
        <f>IF($A240="","",IF(OR(ABS(N240-AF240)&gt;Parametri!$C$11,ABS(S240-AG240)&gt;Parametri!$C$11),"ERRORE","OK"))</f>
        <v/>
      </c>
      <c r="AQ240" s="4">
        <f>IF($A240="","",IF(AI240="","OK",IF(AND(ABS(AI240)&gt;Parametri!$C$10,G240=""),"ERRORE","OK")))</f>
        <v/>
      </c>
      <c r="AR240" s="4">
        <f>IF($A240="","",IF(AND(LEN(C240)=16,RIGHT(C240,1)=AJ240),"OK","ERRORE"))</f>
        <v/>
      </c>
      <c r="AS240" s="4">
        <f>IF($A240="","",IF(ISNA(MATCH(A240,'Mese precedente'!$A$5:$A$254,0)),"OK",IF(AND(G240="",OR(INDEX('Mese precedente'!$E$5:$E$254,MATCH(A240,'Mese precedente'!$A$5:$A$254,0))&amp;""&lt;&gt;D240&amp;"",ABS(INDEX('Mese precedente'!$F$5:$F$254,MATCH(A240,'Mese precedente'!$A$5:$A$254,0))-F240)&gt;Parametri!$C$11,ABS(INDEX('Mese precedente'!$G$5:$G$254,MATCH(A240,'Mese precedente'!$A$5:$A$254,0))-L240)&gt;Parametri!$C$11,INDEX('Mese precedente'!$H$5:$H$254,MATCH(A240,'Mese precedente'!$A$5:$A$254,0))&lt;&gt;E240)),"ERRORE","OK")))</f>
        <v/>
      </c>
      <c r="AT240" s="12">
        <f>IF($A240="","",COUNTIF(AK240:AS240,"ERRORE")+COUNTIF(AY240,"ERRORE"))</f>
        <v/>
      </c>
      <c r="AW240" s="4">
        <f>IF($A240="","",IF(E240&lt;=DATE(YEAR(Parametri!$C$5),1,1),MONTH(Parametri!$C$5),(YEAR(Parametri!$C$5)*12+MONTH(Parametri!$C$5))-(YEAR(E240)*12+MONTH(E240))+IF(DAY(EOMONTH(E240,0))-DAY(E240)+1&gt;=Parametri!$C$14,1,0)))</f>
        <v/>
      </c>
      <c r="AX240" s="4">
        <f>IF($A240="","",IF(E240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240)*12+MONTH(E240))+IF(DAY(EOMONTH(E240,0))-DAY(E240)+1&gt;=Parametri!$C$14,1,0)))</f>
        <v/>
      </c>
      <c r="AY240" s="4">
        <f>IF($A240="","",IF(AND(AU240="",AV240=""),"OK",IF(OR(AU240&lt;&gt;AW240,AV240&lt;&gt;AX240),"ERRORE","OK")))</f>
        <v/>
      </c>
    </row>
    <row r="241">
      <c r="X241" s="19">
        <f>IF($A241="","",ROUND(INDEX(CCNL!$F$5:$F$12,MATCH(D241,CCNL!$A$5:$A$12,0))*F241,2))</f>
        <v/>
      </c>
      <c r="Y241" s="4">
        <f>IF($A241="","",(YEAR(Parametri!$C$5)*12+MONTH(Parametri!$C$5))-(YEAR(E241)*12+MONTH(E241)))</f>
        <v/>
      </c>
      <c r="Z241" s="4">
        <f>IF($A241="","",MIN(Parametri!$C$13,MAX(0,INT((Y241-1)/36))))</f>
        <v/>
      </c>
      <c r="AA241" s="19">
        <f>IF($A241="","",ROUND(INDEX(CCNL!$I$5:$I$12,MATCH(D241,CCNL!$A$5:$A$12,0))*Z241*F241,2))</f>
        <v/>
      </c>
      <c r="AB241" s="19">
        <f>IF($A241="","",ROUND(ROUND(N241,0)*Parametri!$C$6,2))</f>
        <v/>
      </c>
      <c r="AC241" s="19">
        <f>IF($A241="","",ROUND((I241+K241+L241)*Parametri!$C$8/Parametri!$C$7/12,2))</f>
        <v/>
      </c>
      <c r="AD241" s="20">
        <f>IF($A241="","",IFERROR(INDEX('Mese precedente'!$D$5:$D$254,MATCH(A241,'Mese precedente'!$A$5:$A$254,0)),0))</f>
        <v/>
      </c>
      <c r="AE241" s="21">
        <f>IF($A241="","",ROUND(AD241+ROUND(Parametri!$C$9/12,4)-V241,4))</f>
        <v/>
      </c>
      <c r="AF241" s="19">
        <f>IF($A241="","",ROUND(I241+K241+L241+M241,2))</f>
        <v/>
      </c>
      <c r="AG241" s="19">
        <f>IF($A241="","",ROUND(N241-O241-Q241-R241,2))</f>
        <v/>
      </c>
      <c r="AH241" s="22">
        <f>IF($A241="","",IFERROR(INDEX('Mese precedente'!$C$5:$C$254,MATCH(A241,'Mese precedente'!$A$5:$A$254,0)),""))</f>
        <v/>
      </c>
      <c r="AI241" s="23">
        <f>IF($A241="","",IF(AH241="","",S241/AH241-1))</f>
        <v/>
      </c>
      <c r="AJ241" s="4">
        <f>IF($A241="","",CHAR(65+MOD(SUMPRODUCT(SUMIF('Codice fiscale'!$A$5:$A$40,MID(C241,{1,3,5,7,9,11,13,15},1),'Codice fiscale'!$B$5:$B$40))+SUMPRODUCT(SUMIF('Codice fiscale'!$A$5:$A$40,MID(C241,{2,4,6,8,10,12,14},1),'Codice fiscale'!$C$5:$C$40)),26)))</f>
        <v/>
      </c>
      <c r="AK241" s="4">
        <f>IF($A241="","",IF(ABS(I241-X241)&gt;Parametri!$C$11,"ERRORE","OK"))</f>
        <v/>
      </c>
      <c r="AL241" s="4">
        <f>IF($A241="","",IF(ABS(K241-AA241)&gt;Parametri!$C$11,"ERRORE","OK"))</f>
        <v/>
      </c>
      <c r="AM241" s="4">
        <f>IF($A241="","",IF(ABS(O241-AB241)&gt;Parametri!$C$11,"ERRORE","OK"))</f>
        <v/>
      </c>
      <c r="AN241" s="4">
        <f>IF($A241="","",IF(ABS(T241-AC241)&gt;Parametri!$C$11,"ERRORE","OK"))</f>
        <v/>
      </c>
      <c r="AO241" s="4">
        <f>IF($A241="","",IF(ABS(W241-AE241)&gt;Parametri!$C$12,"ERRORE","OK"))</f>
        <v/>
      </c>
      <c r="AP241" s="4">
        <f>IF($A241="","",IF(OR(ABS(N241-AF241)&gt;Parametri!$C$11,ABS(S241-AG241)&gt;Parametri!$C$11),"ERRORE","OK"))</f>
        <v/>
      </c>
      <c r="AQ241" s="4">
        <f>IF($A241="","",IF(AI241="","OK",IF(AND(ABS(AI241)&gt;Parametri!$C$10,G241=""),"ERRORE","OK")))</f>
        <v/>
      </c>
      <c r="AR241" s="4">
        <f>IF($A241="","",IF(AND(LEN(C241)=16,RIGHT(C241,1)=AJ241),"OK","ERRORE"))</f>
        <v/>
      </c>
      <c r="AS241" s="4">
        <f>IF($A241="","",IF(ISNA(MATCH(A241,'Mese precedente'!$A$5:$A$254,0)),"OK",IF(AND(G241="",OR(INDEX('Mese precedente'!$E$5:$E$254,MATCH(A241,'Mese precedente'!$A$5:$A$254,0))&amp;""&lt;&gt;D241&amp;"",ABS(INDEX('Mese precedente'!$F$5:$F$254,MATCH(A241,'Mese precedente'!$A$5:$A$254,0))-F241)&gt;Parametri!$C$11,ABS(INDEX('Mese precedente'!$G$5:$G$254,MATCH(A241,'Mese precedente'!$A$5:$A$254,0))-L241)&gt;Parametri!$C$11,INDEX('Mese precedente'!$H$5:$H$254,MATCH(A241,'Mese precedente'!$A$5:$A$254,0))&lt;&gt;E241)),"ERRORE","OK")))</f>
        <v/>
      </c>
      <c r="AT241" s="12">
        <f>IF($A241="","",COUNTIF(AK241:AS241,"ERRORE")+COUNTIF(AY241,"ERRORE"))</f>
        <v/>
      </c>
      <c r="AW241" s="4">
        <f>IF($A241="","",IF(E241&lt;=DATE(YEAR(Parametri!$C$5),1,1),MONTH(Parametri!$C$5),(YEAR(Parametri!$C$5)*12+MONTH(Parametri!$C$5))-(YEAR(E241)*12+MONTH(E241))+IF(DAY(EOMONTH(E241,0))-DAY(E241)+1&gt;=Parametri!$C$14,1,0)))</f>
        <v/>
      </c>
      <c r="AX241" s="4">
        <f>IF($A241="","",IF(E241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241)*12+MONTH(E241))+IF(DAY(EOMONTH(E241,0))-DAY(E241)+1&gt;=Parametri!$C$14,1,0)))</f>
        <v/>
      </c>
      <c r="AY241" s="4">
        <f>IF($A241="","",IF(AND(AU241="",AV241=""),"OK",IF(OR(AU241&lt;&gt;AW241,AV241&lt;&gt;AX241),"ERRORE","OK")))</f>
        <v/>
      </c>
    </row>
    <row r="242">
      <c r="X242" s="19">
        <f>IF($A242="","",ROUND(INDEX(CCNL!$F$5:$F$12,MATCH(D242,CCNL!$A$5:$A$12,0))*F242,2))</f>
        <v/>
      </c>
      <c r="Y242" s="4">
        <f>IF($A242="","",(YEAR(Parametri!$C$5)*12+MONTH(Parametri!$C$5))-(YEAR(E242)*12+MONTH(E242)))</f>
        <v/>
      </c>
      <c r="Z242" s="4">
        <f>IF($A242="","",MIN(Parametri!$C$13,MAX(0,INT((Y242-1)/36))))</f>
        <v/>
      </c>
      <c r="AA242" s="19">
        <f>IF($A242="","",ROUND(INDEX(CCNL!$I$5:$I$12,MATCH(D242,CCNL!$A$5:$A$12,0))*Z242*F242,2))</f>
        <v/>
      </c>
      <c r="AB242" s="19">
        <f>IF($A242="","",ROUND(ROUND(N242,0)*Parametri!$C$6,2))</f>
        <v/>
      </c>
      <c r="AC242" s="19">
        <f>IF($A242="","",ROUND((I242+K242+L242)*Parametri!$C$8/Parametri!$C$7/12,2))</f>
        <v/>
      </c>
      <c r="AD242" s="20">
        <f>IF($A242="","",IFERROR(INDEX('Mese precedente'!$D$5:$D$254,MATCH(A242,'Mese precedente'!$A$5:$A$254,0)),0))</f>
        <v/>
      </c>
      <c r="AE242" s="21">
        <f>IF($A242="","",ROUND(AD242+ROUND(Parametri!$C$9/12,4)-V242,4))</f>
        <v/>
      </c>
      <c r="AF242" s="19">
        <f>IF($A242="","",ROUND(I242+K242+L242+M242,2))</f>
        <v/>
      </c>
      <c r="AG242" s="19">
        <f>IF($A242="","",ROUND(N242-O242-Q242-R242,2))</f>
        <v/>
      </c>
      <c r="AH242" s="22">
        <f>IF($A242="","",IFERROR(INDEX('Mese precedente'!$C$5:$C$254,MATCH(A242,'Mese precedente'!$A$5:$A$254,0)),""))</f>
        <v/>
      </c>
      <c r="AI242" s="23">
        <f>IF($A242="","",IF(AH242="","",S242/AH242-1))</f>
        <v/>
      </c>
      <c r="AJ242" s="4">
        <f>IF($A242="","",CHAR(65+MOD(SUMPRODUCT(SUMIF('Codice fiscale'!$A$5:$A$40,MID(C242,{1,3,5,7,9,11,13,15},1),'Codice fiscale'!$B$5:$B$40))+SUMPRODUCT(SUMIF('Codice fiscale'!$A$5:$A$40,MID(C242,{2,4,6,8,10,12,14},1),'Codice fiscale'!$C$5:$C$40)),26)))</f>
        <v/>
      </c>
      <c r="AK242" s="4">
        <f>IF($A242="","",IF(ABS(I242-X242)&gt;Parametri!$C$11,"ERRORE","OK"))</f>
        <v/>
      </c>
      <c r="AL242" s="4">
        <f>IF($A242="","",IF(ABS(K242-AA242)&gt;Parametri!$C$11,"ERRORE","OK"))</f>
        <v/>
      </c>
      <c r="AM242" s="4">
        <f>IF($A242="","",IF(ABS(O242-AB242)&gt;Parametri!$C$11,"ERRORE","OK"))</f>
        <v/>
      </c>
      <c r="AN242" s="4">
        <f>IF($A242="","",IF(ABS(T242-AC242)&gt;Parametri!$C$11,"ERRORE","OK"))</f>
        <v/>
      </c>
      <c r="AO242" s="4">
        <f>IF($A242="","",IF(ABS(W242-AE242)&gt;Parametri!$C$12,"ERRORE","OK"))</f>
        <v/>
      </c>
      <c r="AP242" s="4">
        <f>IF($A242="","",IF(OR(ABS(N242-AF242)&gt;Parametri!$C$11,ABS(S242-AG242)&gt;Parametri!$C$11),"ERRORE","OK"))</f>
        <v/>
      </c>
      <c r="AQ242" s="4">
        <f>IF($A242="","",IF(AI242="","OK",IF(AND(ABS(AI242)&gt;Parametri!$C$10,G242=""),"ERRORE","OK")))</f>
        <v/>
      </c>
      <c r="AR242" s="4">
        <f>IF($A242="","",IF(AND(LEN(C242)=16,RIGHT(C242,1)=AJ242),"OK","ERRORE"))</f>
        <v/>
      </c>
      <c r="AS242" s="4">
        <f>IF($A242="","",IF(ISNA(MATCH(A242,'Mese precedente'!$A$5:$A$254,0)),"OK",IF(AND(G242="",OR(INDEX('Mese precedente'!$E$5:$E$254,MATCH(A242,'Mese precedente'!$A$5:$A$254,0))&amp;""&lt;&gt;D242&amp;"",ABS(INDEX('Mese precedente'!$F$5:$F$254,MATCH(A242,'Mese precedente'!$A$5:$A$254,0))-F242)&gt;Parametri!$C$11,ABS(INDEX('Mese precedente'!$G$5:$G$254,MATCH(A242,'Mese precedente'!$A$5:$A$254,0))-L242)&gt;Parametri!$C$11,INDEX('Mese precedente'!$H$5:$H$254,MATCH(A242,'Mese precedente'!$A$5:$A$254,0))&lt;&gt;E242)),"ERRORE","OK")))</f>
        <v/>
      </c>
      <c r="AT242" s="12">
        <f>IF($A242="","",COUNTIF(AK242:AS242,"ERRORE")+COUNTIF(AY242,"ERRORE"))</f>
        <v/>
      </c>
      <c r="AW242" s="4">
        <f>IF($A242="","",IF(E242&lt;=DATE(YEAR(Parametri!$C$5),1,1),MONTH(Parametri!$C$5),(YEAR(Parametri!$C$5)*12+MONTH(Parametri!$C$5))-(YEAR(E242)*12+MONTH(E242))+IF(DAY(EOMONTH(E242,0))-DAY(E242)+1&gt;=Parametri!$C$14,1,0)))</f>
        <v/>
      </c>
      <c r="AX242" s="4">
        <f>IF($A242="","",IF(E242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242)*12+MONTH(E242))+IF(DAY(EOMONTH(E242,0))-DAY(E242)+1&gt;=Parametri!$C$14,1,0)))</f>
        <v/>
      </c>
      <c r="AY242" s="4">
        <f>IF($A242="","",IF(AND(AU242="",AV242=""),"OK",IF(OR(AU242&lt;&gt;AW242,AV242&lt;&gt;AX242),"ERRORE","OK")))</f>
        <v/>
      </c>
    </row>
    <row r="243">
      <c r="X243" s="19">
        <f>IF($A243="","",ROUND(INDEX(CCNL!$F$5:$F$12,MATCH(D243,CCNL!$A$5:$A$12,0))*F243,2))</f>
        <v/>
      </c>
      <c r="Y243" s="4">
        <f>IF($A243="","",(YEAR(Parametri!$C$5)*12+MONTH(Parametri!$C$5))-(YEAR(E243)*12+MONTH(E243)))</f>
        <v/>
      </c>
      <c r="Z243" s="4">
        <f>IF($A243="","",MIN(Parametri!$C$13,MAX(0,INT((Y243-1)/36))))</f>
        <v/>
      </c>
      <c r="AA243" s="19">
        <f>IF($A243="","",ROUND(INDEX(CCNL!$I$5:$I$12,MATCH(D243,CCNL!$A$5:$A$12,0))*Z243*F243,2))</f>
        <v/>
      </c>
      <c r="AB243" s="19">
        <f>IF($A243="","",ROUND(ROUND(N243,0)*Parametri!$C$6,2))</f>
        <v/>
      </c>
      <c r="AC243" s="19">
        <f>IF($A243="","",ROUND((I243+K243+L243)*Parametri!$C$8/Parametri!$C$7/12,2))</f>
        <v/>
      </c>
      <c r="AD243" s="20">
        <f>IF($A243="","",IFERROR(INDEX('Mese precedente'!$D$5:$D$254,MATCH(A243,'Mese precedente'!$A$5:$A$254,0)),0))</f>
        <v/>
      </c>
      <c r="AE243" s="21">
        <f>IF($A243="","",ROUND(AD243+ROUND(Parametri!$C$9/12,4)-V243,4))</f>
        <v/>
      </c>
      <c r="AF243" s="19">
        <f>IF($A243="","",ROUND(I243+K243+L243+M243,2))</f>
        <v/>
      </c>
      <c r="AG243" s="19">
        <f>IF($A243="","",ROUND(N243-O243-Q243-R243,2))</f>
        <v/>
      </c>
      <c r="AH243" s="22">
        <f>IF($A243="","",IFERROR(INDEX('Mese precedente'!$C$5:$C$254,MATCH(A243,'Mese precedente'!$A$5:$A$254,0)),""))</f>
        <v/>
      </c>
      <c r="AI243" s="23">
        <f>IF($A243="","",IF(AH243="","",S243/AH243-1))</f>
        <v/>
      </c>
      <c r="AJ243" s="4">
        <f>IF($A243="","",CHAR(65+MOD(SUMPRODUCT(SUMIF('Codice fiscale'!$A$5:$A$40,MID(C243,{1,3,5,7,9,11,13,15},1),'Codice fiscale'!$B$5:$B$40))+SUMPRODUCT(SUMIF('Codice fiscale'!$A$5:$A$40,MID(C243,{2,4,6,8,10,12,14},1),'Codice fiscale'!$C$5:$C$40)),26)))</f>
        <v/>
      </c>
      <c r="AK243" s="4">
        <f>IF($A243="","",IF(ABS(I243-X243)&gt;Parametri!$C$11,"ERRORE","OK"))</f>
        <v/>
      </c>
      <c r="AL243" s="4">
        <f>IF($A243="","",IF(ABS(K243-AA243)&gt;Parametri!$C$11,"ERRORE","OK"))</f>
        <v/>
      </c>
      <c r="AM243" s="4">
        <f>IF($A243="","",IF(ABS(O243-AB243)&gt;Parametri!$C$11,"ERRORE","OK"))</f>
        <v/>
      </c>
      <c r="AN243" s="4">
        <f>IF($A243="","",IF(ABS(T243-AC243)&gt;Parametri!$C$11,"ERRORE","OK"))</f>
        <v/>
      </c>
      <c r="AO243" s="4">
        <f>IF($A243="","",IF(ABS(W243-AE243)&gt;Parametri!$C$12,"ERRORE","OK"))</f>
        <v/>
      </c>
      <c r="AP243" s="4">
        <f>IF($A243="","",IF(OR(ABS(N243-AF243)&gt;Parametri!$C$11,ABS(S243-AG243)&gt;Parametri!$C$11),"ERRORE","OK"))</f>
        <v/>
      </c>
      <c r="AQ243" s="4">
        <f>IF($A243="","",IF(AI243="","OK",IF(AND(ABS(AI243)&gt;Parametri!$C$10,G243=""),"ERRORE","OK")))</f>
        <v/>
      </c>
      <c r="AR243" s="4">
        <f>IF($A243="","",IF(AND(LEN(C243)=16,RIGHT(C243,1)=AJ243),"OK","ERRORE"))</f>
        <v/>
      </c>
      <c r="AS243" s="4">
        <f>IF($A243="","",IF(ISNA(MATCH(A243,'Mese precedente'!$A$5:$A$254,0)),"OK",IF(AND(G243="",OR(INDEX('Mese precedente'!$E$5:$E$254,MATCH(A243,'Mese precedente'!$A$5:$A$254,0))&amp;""&lt;&gt;D243&amp;"",ABS(INDEX('Mese precedente'!$F$5:$F$254,MATCH(A243,'Mese precedente'!$A$5:$A$254,0))-F243)&gt;Parametri!$C$11,ABS(INDEX('Mese precedente'!$G$5:$G$254,MATCH(A243,'Mese precedente'!$A$5:$A$254,0))-L243)&gt;Parametri!$C$11,INDEX('Mese precedente'!$H$5:$H$254,MATCH(A243,'Mese precedente'!$A$5:$A$254,0))&lt;&gt;E243)),"ERRORE","OK")))</f>
        <v/>
      </c>
      <c r="AT243" s="12">
        <f>IF($A243="","",COUNTIF(AK243:AS243,"ERRORE")+COUNTIF(AY243,"ERRORE"))</f>
        <v/>
      </c>
      <c r="AW243" s="4">
        <f>IF($A243="","",IF(E243&lt;=DATE(YEAR(Parametri!$C$5),1,1),MONTH(Parametri!$C$5),(YEAR(Parametri!$C$5)*12+MONTH(Parametri!$C$5))-(YEAR(E243)*12+MONTH(E243))+IF(DAY(EOMONTH(E243,0))-DAY(E243)+1&gt;=Parametri!$C$14,1,0)))</f>
        <v/>
      </c>
      <c r="AX243" s="4">
        <f>IF($A243="","",IF(E243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243)*12+MONTH(E243))+IF(DAY(EOMONTH(E243,0))-DAY(E243)+1&gt;=Parametri!$C$14,1,0)))</f>
        <v/>
      </c>
      <c r="AY243" s="4">
        <f>IF($A243="","",IF(AND(AU243="",AV243=""),"OK",IF(OR(AU243&lt;&gt;AW243,AV243&lt;&gt;AX243),"ERRORE","OK")))</f>
        <v/>
      </c>
    </row>
    <row r="244">
      <c r="X244" s="19">
        <f>IF($A244="","",ROUND(INDEX(CCNL!$F$5:$F$12,MATCH(D244,CCNL!$A$5:$A$12,0))*F244,2))</f>
        <v/>
      </c>
      <c r="Y244" s="4">
        <f>IF($A244="","",(YEAR(Parametri!$C$5)*12+MONTH(Parametri!$C$5))-(YEAR(E244)*12+MONTH(E244)))</f>
        <v/>
      </c>
      <c r="Z244" s="4">
        <f>IF($A244="","",MIN(Parametri!$C$13,MAX(0,INT((Y244-1)/36))))</f>
        <v/>
      </c>
      <c r="AA244" s="19">
        <f>IF($A244="","",ROUND(INDEX(CCNL!$I$5:$I$12,MATCH(D244,CCNL!$A$5:$A$12,0))*Z244*F244,2))</f>
        <v/>
      </c>
      <c r="AB244" s="19">
        <f>IF($A244="","",ROUND(ROUND(N244,0)*Parametri!$C$6,2))</f>
        <v/>
      </c>
      <c r="AC244" s="19">
        <f>IF($A244="","",ROUND((I244+K244+L244)*Parametri!$C$8/Parametri!$C$7/12,2))</f>
        <v/>
      </c>
      <c r="AD244" s="20">
        <f>IF($A244="","",IFERROR(INDEX('Mese precedente'!$D$5:$D$254,MATCH(A244,'Mese precedente'!$A$5:$A$254,0)),0))</f>
        <v/>
      </c>
      <c r="AE244" s="21">
        <f>IF($A244="","",ROUND(AD244+ROUND(Parametri!$C$9/12,4)-V244,4))</f>
        <v/>
      </c>
      <c r="AF244" s="19">
        <f>IF($A244="","",ROUND(I244+K244+L244+M244,2))</f>
        <v/>
      </c>
      <c r="AG244" s="19">
        <f>IF($A244="","",ROUND(N244-O244-Q244-R244,2))</f>
        <v/>
      </c>
      <c r="AH244" s="22">
        <f>IF($A244="","",IFERROR(INDEX('Mese precedente'!$C$5:$C$254,MATCH(A244,'Mese precedente'!$A$5:$A$254,0)),""))</f>
        <v/>
      </c>
      <c r="AI244" s="23">
        <f>IF($A244="","",IF(AH244="","",S244/AH244-1))</f>
        <v/>
      </c>
      <c r="AJ244" s="4">
        <f>IF($A244="","",CHAR(65+MOD(SUMPRODUCT(SUMIF('Codice fiscale'!$A$5:$A$40,MID(C244,{1,3,5,7,9,11,13,15},1),'Codice fiscale'!$B$5:$B$40))+SUMPRODUCT(SUMIF('Codice fiscale'!$A$5:$A$40,MID(C244,{2,4,6,8,10,12,14},1),'Codice fiscale'!$C$5:$C$40)),26)))</f>
        <v/>
      </c>
      <c r="AK244" s="4">
        <f>IF($A244="","",IF(ABS(I244-X244)&gt;Parametri!$C$11,"ERRORE","OK"))</f>
        <v/>
      </c>
      <c r="AL244" s="4">
        <f>IF($A244="","",IF(ABS(K244-AA244)&gt;Parametri!$C$11,"ERRORE","OK"))</f>
        <v/>
      </c>
      <c r="AM244" s="4">
        <f>IF($A244="","",IF(ABS(O244-AB244)&gt;Parametri!$C$11,"ERRORE","OK"))</f>
        <v/>
      </c>
      <c r="AN244" s="4">
        <f>IF($A244="","",IF(ABS(T244-AC244)&gt;Parametri!$C$11,"ERRORE","OK"))</f>
        <v/>
      </c>
      <c r="AO244" s="4">
        <f>IF($A244="","",IF(ABS(W244-AE244)&gt;Parametri!$C$12,"ERRORE","OK"))</f>
        <v/>
      </c>
      <c r="AP244" s="4">
        <f>IF($A244="","",IF(OR(ABS(N244-AF244)&gt;Parametri!$C$11,ABS(S244-AG244)&gt;Parametri!$C$11),"ERRORE","OK"))</f>
        <v/>
      </c>
      <c r="AQ244" s="4">
        <f>IF($A244="","",IF(AI244="","OK",IF(AND(ABS(AI244)&gt;Parametri!$C$10,G244=""),"ERRORE","OK")))</f>
        <v/>
      </c>
      <c r="AR244" s="4">
        <f>IF($A244="","",IF(AND(LEN(C244)=16,RIGHT(C244,1)=AJ244),"OK","ERRORE"))</f>
        <v/>
      </c>
      <c r="AS244" s="4">
        <f>IF($A244="","",IF(ISNA(MATCH(A244,'Mese precedente'!$A$5:$A$254,0)),"OK",IF(AND(G244="",OR(INDEX('Mese precedente'!$E$5:$E$254,MATCH(A244,'Mese precedente'!$A$5:$A$254,0))&amp;""&lt;&gt;D244&amp;"",ABS(INDEX('Mese precedente'!$F$5:$F$254,MATCH(A244,'Mese precedente'!$A$5:$A$254,0))-F244)&gt;Parametri!$C$11,ABS(INDEX('Mese precedente'!$G$5:$G$254,MATCH(A244,'Mese precedente'!$A$5:$A$254,0))-L244)&gt;Parametri!$C$11,INDEX('Mese precedente'!$H$5:$H$254,MATCH(A244,'Mese precedente'!$A$5:$A$254,0))&lt;&gt;E244)),"ERRORE","OK")))</f>
        <v/>
      </c>
      <c r="AT244" s="12">
        <f>IF($A244="","",COUNTIF(AK244:AS244,"ERRORE")+COUNTIF(AY244,"ERRORE"))</f>
        <v/>
      </c>
      <c r="AW244" s="4">
        <f>IF($A244="","",IF(E244&lt;=DATE(YEAR(Parametri!$C$5),1,1),MONTH(Parametri!$C$5),(YEAR(Parametri!$C$5)*12+MONTH(Parametri!$C$5))-(YEAR(E244)*12+MONTH(E244))+IF(DAY(EOMONTH(E244,0))-DAY(E244)+1&gt;=Parametri!$C$14,1,0)))</f>
        <v/>
      </c>
      <c r="AX244" s="4">
        <f>IF($A244="","",IF(E244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244)*12+MONTH(E244))+IF(DAY(EOMONTH(E244,0))-DAY(E244)+1&gt;=Parametri!$C$14,1,0)))</f>
        <v/>
      </c>
      <c r="AY244" s="4">
        <f>IF($A244="","",IF(AND(AU244="",AV244=""),"OK",IF(OR(AU244&lt;&gt;AW244,AV244&lt;&gt;AX244),"ERRORE","OK")))</f>
        <v/>
      </c>
    </row>
    <row r="245">
      <c r="X245" s="19">
        <f>IF($A245="","",ROUND(INDEX(CCNL!$F$5:$F$12,MATCH(D245,CCNL!$A$5:$A$12,0))*F245,2))</f>
        <v/>
      </c>
      <c r="Y245" s="4">
        <f>IF($A245="","",(YEAR(Parametri!$C$5)*12+MONTH(Parametri!$C$5))-(YEAR(E245)*12+MONTH(E245)))</f>
        <v/>
      </c>
      <c r="Z245" s="4">
        <f>IF($A245="","",MIN(Parametri!$C$13,MAX(0,INT((Y245-1)/36))))</f>
        <v/>
      </c>
      <c r="AA245" s="19">
        <f>IF($A245="","",ROUND(INDEX(CCNL!$I$5:$I$12,MATCH(D245,CCNL!$A$5:$A$12,0))*Z245*F245,2))</f>
        <v/>
      </c>
      <c r="AB245" s="19">
        <f>IF($A245="","",ROUND(ROUND(N245,0)*Parametri!$C$6,2))</f>
        <v/>
      </c>
      <c r="AC245" s="19">
        <f>IF($A245="","",ROUND((I245+K245+L245)*Parametri!$C$8/Parametri!$C$7/12,2))</f>
        <v/>
      </c>
      <c r="AD245" s="20">
        <f>IF($A245="","",IFERROR(INDEX('Mese precedente'!$D$5:$D$254,MATCH(A245,'Mese precedente'!$A$5:$A$254,0)),0))</f>
        <v/>
      </c>
      <c r="AE245" s="21">
        <f>IF($A245="","",ROUND(AD245+ROUND(Parametri!$C$9/12,4)-V245,4))</f>
        <v/>
      </c>
      <c r="AF245" s="19">
        <f>IF($A245="","",ROUND(I245+K245+L245+M245,2))</f>
        <v/>
      </c>
      <c r="AG245" s="19">
        <f>IF($A245="","",ROUND(N245-O245-Q245-R245,2))</f>
        <v/>
      </c>
      <c r="AH245" s="22">
        <f>IF($A245="","",IFERROR(INDEX('Mese precedente'!$C$5:$C$254,MATCH(A245,'Mese precedente'!$A$5:$A$254,0)),""))</f>
        <v/>
      </c>
      <c r="AI245" s="23">
        <f>IF($A245="","",IF(AH245="","",S245/AH245-1))</f>
        <v/>
      </c>
      <c r="AJ245" s="4">
        <f>IF($A245="","",CHAR(65+MOD(SUMPRODUCT(SUMIF('Codice fiscale'!$A$5:$A$40,MID(C245,{1,3,5,7,9,11,13,15},1),'Codice fiscale'!$B$5:$B$40))+SUMPRODUCT(SUMIF('Codice fiscale'!$A$5:$A$40,MID(C245,{2,4,6,8,10,12,14},1),'Codice fiscale'!$C$5:$C$40)),26)))</f>
        <v/>
      </c>
      <c r="AK245" s="4">
        <f>IF($A245="","",IF(ABS(I245-X245)&gt;Parametri!$C$11,"ERRORE","OK"))</f>
        <v/>
      </c>
      <c r="AL245" s="4">
        <f>IF($A245="","",IF(ABS(K245-AA245)&gt;Parametri!$C$11,"ERRORE","OK"))</f>
        <v/>
      </c>
      <c r="AM245" s="4">
        <f>IF($A245="","",IF(ABS(O245-AB245)&gt;Parametri!$C$11,"ERRORE","OK"))</f>
        <v/>
      </c>
      <c r="AN245" s="4">
        <f>IF($A245="","",IF(ABS(T245-AC245)&gt;Parametri!$C$11,"ERRORE","OK"))</f>
        <v/>
      </c>
      <c r="AO245" s="4">
        <f>IF($A245="","",IF(ABS(W245-AE245)&gt;Parametri!$C$12,"ERRORE","OK"))</f>
        <v/>
      </c>
      <c r="AP245" s="4">
        <f>IF($A245="","",IF(OR(ABS(N245-AF245)&gt;Parametri!$C$11,ABS(S245-AG245)&gt;Parametri!$C$11),"ERRORE","OK"))</f>
        <v/>
      </c>
      <c r="AQ245" s="4">
        <f>IF($A245="","",IF(AI245="","OK",IF(AND(ABS(AI245)&gt;Parametri!$C$10,G245=""),"ERRORE","OK")))</f>
        <v/>
      </c>
      <c r="AR245" s="4">
        <f>IF($A245="","",IF(AND(LEN(C245)=16,RIGHT(C245,1)=AJ245),"OK","ERRORE"))</f>
        <v/>
      </c>
      <c r="AS245" s="4">
        <f>IF($A245="","",IF(ISNA(MATCH(A245,'Mese precedente'!$A$5:$A$254,0)),"OK",IF(AND(G245="",OR(INDEX('Mese precedente'!$E$5:$E$254,MATCH(A245,'Mese precedente'!$A$5:$A$254,0))&amp;""&lt;&gt;D245&amp;"",ABS(INDEX('Mese precedente'!$F$5:$F$254,MATCH(A245,'Mese precedente'!$A$5:$A$254,0))-F245)&gt;Parametri!$C$11,ABS(INDEX('Mese precedente'!$G$5:$G$254,MATCH(A245,'Mese precedente'!$A$5:$A$254,0))-L245)&gt;Parametri!$C$11,INDEX('Mese precedente'!$H$5:$H$254,MATCH(A245,'Mese precedente'!$A$5:$A$254,0))&lt;&gt;E245)),"ERRORE","OK")))</f>
        <v/>
      </c>
      <c r="AT245" s="12">
        <f>IF($A245="","",COUNTIF(AK245:AS245,"ERRORE")+COUNTIF(AY245,"ERRORE"))</f>
        <v/>
      </c>
      <c r="AW245" s="4">
        <f>IF($A245="","",IF(E245&lt;=DATE(YEAR(Parametri!$C$5),1,1),MONTH(Parametri!$C$5),(YEAR(Parametri!$C$5)*12+MONTH(Parametri!$C$5))-(YEAR(E245)*12+MONTH(E245))+IF(DAY(EOMONTH(E245,0))-DAY(E245)+1&gt;=Parametri!$C$14,1,0)))</f>
        <v/>
      </c>
      <c r="AX245" s="4">
        <f>IF($A245="","",IF(E245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245)*12+MONTH(E245))+IF(DAY(EOMONTH(E245,0))-DAY(E245)+1&gt;=Parametri!$C$14,1,0)))</f>
        <v/>
      </c>
      <c r="AY245" s="4">
        <f>IF($A245="","",IF(AND(AU245="",AV245=""),"OK",IF(OR(AU245&lt;&gt;AW245,AV245&lt;&gt;AX245),"ERRORE","OK")))</f>
        <v/>
      </c>
    </row>
    <row r="246">
      <c r="X246" s="19">
        <f>IF($A246="","",ROUND(INDEX(CCNL!$F$5:$F$12,MATCH(D246,CCNL!$A$5:$A$12,0))*F246,2))</f>
        <v/>
      </c>
      <c r="Y246" s="4">
        <f>IF($A246="","",(YEAR(Parametri!$C$5)*12+MONTH(Parametri!$C$5))-(YEAR(E246)*12+MONTH(E246)))</f>
        <v/>
      </c>
      <c r="Z246" s="4">
        <f>IF($A246="","",MIN(Parametri!$C$13,MAX(0,INT((Y246-1)/36))))</f>
        <v/>
      </c>
      <c r="AA246" s="19">
        <f>IF($A246="","",ROUND(INDEX(CCNL!$I$5:$I$12,MATCH(D246,CCNL!$A$5:$A$12,0))*Z246*F246,2))</f>
        <v/>
      </c>
      <c r="AB246" s="19">
        <f>IF($A246="","",ROUND(ROUND(N246,0)*Parametri!$C$6,2))</f>
        <v/>
      </c>
      <c r="AC246" s="19">
        <f>IF($A246="","",ROUND((I246+K246+L246)*Parametri!$C$8/Parametri!$C$7/12,2))</f>
        <v/>
      </c>
      <c r="AD246" s="20">
        <f>IF($A246="","",IFERROR(INDEX('Mese precedente'!$D$5:$D$254,MATCH(A246,'Mese precedente'!$A$5:$A$254,0)),0))</f>
        <v/>
      </c>
      <c r="AE246" s="21">
        <f>IF($A246="","",ROUND(AD246+ROUND(Parametri!$C$9/12,4)-V246,4))</f>
        <v/>
      </c>
      <c r="AF246" s="19">
        <f>IF($A246="","",ROUND(I246+K246+L246+M246,2))</f>
        <v/>
      </c>
      <c r="AG246" s="19">
        <f>IF($A246="","",ROUND(N246-O246-Q246-R246,2))</f>
        <v/>
      </c>
      <c r="AH246" s="22">
        <f>IF($A246="","",IFERROR(INDEX('Mese precedente'!$C$5:$C$254,MATCH(A246,'Mese precedente'!$A$5:$A$254,0)),""))</f>
        <v/>
      </c>
      <c r="AI246" s="23">
        <f>IF($A246="","",IF(AH246="","",S246/AH246-1))</f>
        <v/>
      </c>
      <c r="AJ246" s="4">
        <f>IF($A246="","",CHAR(65+MOD(SUMPRODUCT(SUMIF('Codice fiscale'!$A$5:$A$40,MID(C246,{1,3,5,7,9,11,13,15},1),'Codice fiscale'!$B$5:$B$40))+SUMPRODUCT(SUMIF('Codice fiscale'!$A$5:$A$40,MID(C246,{2,4,6,8,10,12,14},1),'Codice fiscale'!$C$5:$C$40)),26)))</f>
        <v/>
      </c>
      <c r="AK246" s="4">
        <f>IF($A246="","",IF(ABS(I246-X246)&gt;Parametri!$C$11,"ERRORE","OK"))</f>
        <v/>
      </c>
      <c r="AL246" s="4">
        <f>IF($A246="","",IF(ABS(K246-AA246)&gt;Parametri!$C$11,"ERRORE","OK"))</f>
        <v/>
      </c>
      <c r="AM246" s="4">
        <f>IF($A246="","",IF(ABS(O246-AB246)&gt;Parametri!$C$11,"ERRORE","OK"))</f>
        <v/>
      </c>
      <c r="AN246" s="4">
        <f>IF($A246="","",IF(ABS(T246-AC246)&gt;Parametri!$C$11,"ERRORE","OK"))</f>
        <v/>
      </c>
      <c r="AO246" s="4">
        <f>IF($A246="","",IF(ABS(W246-AE246)&gt;Parametri!$C$12,"ERRORE","OK"))</f>
        <v/>
      </c>
      <c r="AP246" s="4">
        <f>IF($A246="","",IF(OR(ABS(N246-AF246)&gt;Parametri!$C$11,ABS(S246-AG246)&gt;Parametri!$C$11),"ERRORE","OK"))</f>
        <v/>
      </c>
      <c r="AQ246" s="4">
        <f>IF($A246="","",IF(AI246="","OK",IF(AND(ABS(AI246)&gt;Parametri!$C$10,G246=""),"ERRORE","OK")))</f>
        <v/>
      </c>
      <c r="AR246" s="4">
        <f>IF($A246="","",IF(AND(LEN(C246)=16,RIGHT(C246,1)=AJ246),"OK","ERRORE"))</f>
        <v/>
      </c>
      <c r="AS246" s="4">
        <f>IF($A246="","",IF(ISNA(MATCH(A246,'Mese precedente'!$A$5:$A$254,0)),"OK",IF(AND(G246="",OR(INDEX('Mese precedente'!$E$5:$E$254,MATCH(A246,'Mese precedente'!$A$5:$A$254,0))&amp;""&lt;&gt;D246&amp;"",ABS(INDEX('Mese precedente'!$F$5:$F$254,MATCH(A246,'Mese precedente'!$A$5:$A$254,0))-F246)&gt;Parametri!$C$11,ABS(INDEX('Mese precedente'!$G$5:$G$254,MATCH(A246,'Mese precedente'!$A$5:$A$254,0))-L246)&gt;Parametri!$C$11,INDEX('Mese precedente'!$H$5:$H$254,MATCH(A246,'Mese precedente'!$A$5:$A$254,0))&lt;&gt;E246)),"ERRORE","OK")))</f>
        <v/>
      </c>
      <c r="AT246" s="12">
        <f>IF($A246="","",COUNTIF(AK246:AS246,"ERRORE")+COUNTIF(AY246,"ERRORE"))</f>
        <v/>
      </c>
      <c r="AW246" s="4">
        <f>IF($A246="","",IF(E246&lt;=DATE(YEAR(Parametri!$C$5),1,1),MONTH(Parametri!$C$5),(YEAR(Parametri!$C$5)*12+MONTH(Parametri!$C$5))-(YEAR(E246)*12+MONTH(E246))+IF(DAY(EOMONTH(E246,0))-DAY(E246)+1&gt;=Parametri!$C$14,1,0)))</f>
        <v/>
      </c>
      <c r="AX246" s="4">
        <f>IF($A246="","",IF(E246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246)*12+MONTH(E246))+IF(DAY(EOMONTH(E246,0))-DAY(E246)+1&gt;=Parametri!$C$14,1,0)))</f>
        <v/>
      </c>
      <c r="AY246" s="4">
        <f>IF($A246="","",IF(AND(AU246="",AV246=""),"OK",IF(OR(AU246&lt;&gt;AW246,AV246&lt;&gt;AX246),"ERRORE","OK")))</f>
        <v/>
      </c>
    </row>
    <row r="247">
      <c r="X247" s="19">
        <f>IF($A247="","",ROUND(INDEX(CCNL!$F$5:$F$12,MATCH(D247,CCNL!$A$5:$A$12,0))*F247,2))</f>
        <v/>
      </c>
      <c r="Y247" s="4">
        <f>IF($A247="","",(YEAR(Parametri!$C$5)*12+MONTH(Parametri!$C$5))-(YEAR(E247)*12+MONTH(E247)))</f>
        <v/>
      </c>
      <c r="Z247" s="4">
        <f>IF($A247="","",MIN(Parametri!$C$13,MAX(0,INT((Y247-1)/36))))</f>
        <v/>
      </c>
      <c r="AA247" s="19">
        <f>IF($A247="","",ROUND(INDEX(CCNL!$I$5:$I$12,MATCH(D247,CCNL!$A$5:$A$12,0))*Z247*F247,2))</f>
        <v/>
      </c>
      <c r="AB247" s="19">
        <f>IF($A247="","",ROUND(ROUND(N247,0)*Parametri!$C$6,2))</f>
        <v/>
      </c>
      <c r="AC247" s="19">
        <f>IF($A247="","",ROUND((I247+K247+L247)*Parametri!$C$8/Parametri!$C$7/12,2))</f>
        <v/>
      </c>
      <c r="AD247" s="20">
        <f>IF($A247="","",IFERROR(INDEX('Mese precedente'!$D$5:$D$254,MATCH(A247,'Mese precedente'!$A$5:$A$254,0)),0))</f>
        <v/>
      </c>
      <c r="AE247" s="21">
        <f>IF($A247="","",ROUND(AD247+ROUND(Parametri!$C$9/12,4)-V247,4))</f>
        <v/>
      </c>
      <c r="AF247" s="19">
        <f>IF($A247="","",ROUND(I247+K247+L247+M247,2))</f>
        <v/>
      </c>
      <c r="AG247" s="19">
        <f>IF($A247="","",ROUND(N247-O247-Q247-R247,2))</f>
        <v/>
      </c>
      <c r="AH247" s="22">
        <f>IF($A247="","",IFERROR(INDEX('Mese precedente'!$C$5:$C$254,MATCH(A247,'Mese precedente'!$A$5:$A$254,0)),""))</f>
        <v/>
      </c>
      <c r="AI247" s="23">
        <f>IF($A247="","",IF(AH247="","",S247/AH247-1))</f>
        <v/>
      </c>
      <c r="AJ247" s="4">
        <f>IF($A247="","",CHAR(65+MOD(SUMPRODUCT(SUMIF('Codice fiscale'!$A$5:$A$40,MID(C247,{1,3,5,7,9,11,13,15},1),'Codice fiscale'!$B$5:$B$40))+SUMPRODUCT(SUMIF('Codice fiscale'!$A$5:$A$40,MID(C247,{2,4,6,8,10,12,14},1),'Codice fiscale'!$C$5:$C$40)),26)))</f>
        <v/>
      </c>
      <c r="AK247" s="4">
        <f>IF($A247="","",IF(ABS(I247-X247)&gt;Parametri!$C$11,"ERRORE","OK"))</f>
        <v/>
      </c>
      <c r="AL247" s="4">
        <f>IF($A247="","",IF(ABS(K247-AA247)&gt;Parametri!$C$11,"ERRORE","OK"))</f>
        <v/>
      </c>
      <c r="AM247" s="4">
        <f>IF($A247="","",IF(ABS(O247-AB247)&gt;Parametri!$C$11,"ERRORE","OK"))</f>
        <v/>
      </c>
      <c r="AN247" s="4">
        <f>IF($A247="","",IF(ABS(T247-AC247)&gt;Parametri!$C$11,"ERRORE","OK"))</f>
        <v/>
      </c>
      <c r="AO247" s="4">
        <f>IF($A247="","",IF(ABS(W247-AE247)&gt;Parametri!$C$12,"ERRORE","OK"))</f>
        <v/>
      </c>
      <c r="AP247" s="4">
        <f>IF($A247="","",IF(OR(ABS(N247-AF247)&gt;Parametri!$C$11,ABS(S247-AG247)&gt;Parametri!$C$11),"ERRORE","OK"))</f>
        <v/>
      </c>
      <c r="AQ247" s="4">
        <f>IF($A247="","",IF(AI247="","OK",IF(AND(ABS(AI247)&gt;Parametri!$C$10,G247=""),"ERRORE","OK")))</f>
        <v/>
      </c>
      <c r="AR247" s="4">
        <f>IF($A247="","",IF(AND(LEN(C247)=16,RIGHT(C247,1)=AJ247),"OK","ERRORE"))</f>
        <v/>
      </c>
      <c r="AS247" s="4">
        <f>IF($A247="","",IF(ISNA(MATCH(A247,'Mese precedente'!$A$5:$A$254,0)),"OK",IF(AND(G247="",OR(INDEX('Mese precedente'!$E$5:$E$254,MATCH(A247,'Mese precedente'!$A$5:$A$254,0))&amp;""&lt;&gt;D247&amp;"",ABS(INDEX('Mese precedente'!$F$5:$F$254,MATCH(A247,'Mese precedente'!$A$5:$A$254,0))-F247)&gt;Parametri!$C$11,ABS(INDEX('Mese precedente'!$G$5:$G$254,MATCH(A247,'Mese precedente'!$A$5:$A$254,0))-L247)&gt;Parametri!$C$11,INDEX('Mese precedente'!$H$5:$H$254,MATCH(A247,'Mese precedente'!$A$5:$A$254,0))&lt;&gt;E247)),"ERRORE","OK")))</f>
        <v/>
      </c>
      <c r="AT247" s="12">
        <f>IF($A247="","",COUNTIF(AK247:AS247,"ERRORE")+COUNTIF(AY247,"ERRORE"))</f>
        <v/>
      </c>
      <c r="AW247" s="4">
        <f>IF($A247="","",IF(E247&lt;=DATE(YEAR(Parametri!$C$5),1,1),MONTH(Parametri!$C$5),(YEAR(Parametri!$C$5)*12+MONTH(Parametri!$C$5))-(YEAR(E247)*12+MONTH(E247))+IF(DAY(EOMONTH(E247,0))-DAY(E247)+1&gt;=Parametri!$C$14,1,0)))</f>
        <v/>
      </c>
      <c r="AX247" s="4">
        <f>IF($A247="","",IF(E247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247)*12+MONTH(E247))+IF(DAY(EOMONTH(E247,0))-DAY(E247)+1&gt;=Parametri!$C$14,1,0)))</f>
        <v/>
      </c>
      <c r="AY247" s="4">
        <f>IF($A247="","",IF(AND(AU247="",AV247=""),"OK",IF(OR(AU247&lt;&gt;AW247,AV247&lt;&gt;AX247),"ERRORE","OK")))</f>
        <v/>
      </c>
    </row>
    <row r="248">
      <c r="X248" s="19">
        <f>IF($A248="","",ROUND(INDEX(CCNL!$F$5:$F$12,MATCH(D248,CCNL!$A$5:$A$12,0))*F248,2))</f>
        <v/>
      </c>
      <c r="Y248" s="4">
        <f>IF($A248="","",(YEAR(Parametri!$C$5)*12+MONTH(Parametri!$C$5))-(YEAR(E248)*12+MONTH(E248)))</f>
        <v/>
      </c>
      <c r="Z248" s="4">
        <f>IF($A248="","",MIN(Parametri!$C$13,MAX(0,INT((Y248-1)/36))))</f>
        <v/>
      </c>
      <c r="AA248" s="19">
        <f>IF($A248="","",ROUND(INDEX(CCNL!$I$5:$I$12,MATCH(D248,CCNL!$A$5:$A$12,0))*Z248*F248,2))</f>
        <v/>
      </c>
      <c r="AB248" s="19">
        <f>IF($A248="","",ROUND(ROUND(N248,0)*Parametri!$C$6,2))</f>
        <v/>
      </c>
      <c r="AC248" s="19">
        <f>IF($A248="","",ROUND((I248+K248+L248)*Parametri!$C$8/Parametri!$C$7/12,2))</f>
        <v/>
      </c>
      <c r="AD248" s="20">
        <f>IF($A248="","",IFERROR(INDEX('Mese precedente'!$D$5:$D$254,MATCH(A248,'Mese precedente'!$A$5:$A$254,0)),0))</f>
        <v/>
      </c>
      <c r="AE248" s="21">
        <f>IF($A248="","",ROUND(AD248+ROUND(Parametri!$C$9/12,4)-V248,4))</f>
        <v/>
      </c>
      <c r="AF248" s="19">
        <f>IF($A248="","",ROUND(I248+K248+L248+M248,2))</f>
        <v/>
      </c>
      <c r="AG248" s="19">
        <f>IF($A248="","",ROUND(N248-O248-Q248-R248,2))</f>
        <v/>
      </c>
      <c r="AH248" s="22">
        <f>IF($A248="","",IFERROR(INDEX('Mese precedente'!$C$5:$C$254,MATCH(A248,'Mese precedente'!$A$5:$A$254,0)),""))</f>
        <v/>
      </c>
      <c r="AI248" s="23">
        <f>IF($A248="","",IF(AH248="","",S248/AH248-1))</f>
        <v/>
      </c>
      <c r="AJ248" s="4">
        <f>IF($A248="","",CHAR(65+MOD(SUMPRODUCT(SUMIF('Codice fiscale'!$A$5:$A$40,MID(C248,{1,3,5,7,9,11,13,15},1),'Codice fiscale'!$B$5:$B$40))+SUMPRODUCT(SUMIF('Codice fiscale'!$A$5:$A$40,MID(C248,{2,4,6,8,10,12,14},1),'Codice fiscale'!$C$5:$C$40)),26)))</f>
        <v/>
      </c>
      <c r="AK248" s="4">
        <f>IF($A248="","",IF(ABS(I248-X248)&gt;Parametri!$C$11,"ERRORE","OK"))</f>
        <v/>
      </c>
      <c r="AL248" s="4">
        <f>IF($A248="","",IF(ABS(K248-AA248)&gt;Parametri!$C$11,"ERRORE","OK"))</f>
        <v/>
      </c>
      <c r="AM248" s="4">
        <f>IF($A248="","",IF(ABS(O248-AB248)&gt;Parametri!$C$11,"ERRORE","OK"))</f>
        <v/>
      </c>
      <c r="AN248" s="4">
        <f>IF($A248="","",IF(ABS(T248-AC248)&gt;Parametri!$C$11,"ERRORE","OK"))</f>
        <v/>
      </c>
      <c r="AO248" s="4">
        <f>IF($A248="","",IF(ABS(W248-AE248)&gt;Parametri!$C$12,"ERRORE","OK"))</f>
        <v/>
      </c>
      <c r="AP248" s="4">
        <f>IF($A248="","",IF(OR(ABS(N248-AF248)&gt;Parametri!$C$11,ABS(S248-AG248)&gt;Parametri!$C$11),"ERRORE","OK"))</f>
        <v/>
      </c>
      <c r="AQ248" s="4">
        <f>IF($A248="","",IF(AI248="","OK",IF(AND(ABS(AI248)&gt;Parametri!$C$10,G248=""),"ERRORE","OK")))</f>
        <v/>
      </c>
      <c r="AR248" s="4">
        <f>IF($A248="","",IF(AND(LEN(C248)=16,RIGHT(C248,1)=AJ248),"OK","ERRORE"))</f>
        <v/>
      </c>
      <c r="AS248" s="4">
        <f>IF($A248="","",IF(ISNA(MATCH(A248,'Mese precedente'!$A$5:$A$254,0)),"OK",IF(AND(G248="",OR(INDEX('Mese precedente'!$E$5:$E$254,MATCH(A248,'Mese precedente'!$A$5:$A$254,0))&amp;""&lt;&gt;D248&amp;"",ABS(INDEX('Mese precedente'!$F$5:$F$254,MATCH(A248,'Mese precedente'!$A$5:$A$254,0))-F248)&gt;Parametri!$C$11,ABS(INDEX('Mese precedente'!$G$5:$G$254,MATCH(A248,'Mese precedente'!$A$5:$A$254,0))-L248)&gt;Parametri!$C$11,INDEX('Mese precedente'!$H$5:$H$254,MATCH(A248,'Mese precedente'!$A$5:$A$254,0))&lt;&gt;E248)),"ERRORE","OK")))</f>
        <v/>
      </c>
      <c r="AT248" s="12">
        <f>IF($A248="","",COUNTIF(AK248:AS248,"ERRORE")+COUNTIF(AY248,"ERRORE"))</f>
        <v/>
      </c>
      <c r="AW248" s="4">
        <f>IF($A248="","",IF(E248&lt;=DATE(YEAR(Parametri!$C$5),1,1),MONTH(Parametri!$C$5),(YEAR(Parametri!$C$5)*12+MONTH(Parametri!$C$5))-(YEAR(E248)*12+MONTH(E248))+IF(DAY(EOMONTH(E248,0))-DAY(E248)+1&gt;=Parametri!$C$14,1,0)))</f>
        <v/>
      </c>
      <c r="AX248" s="4">
        <f>IF($A248="","",IF(E248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248)*12+MONTH(E248))+IF(DAY(EOMONTH(E248,0))-DAY(E248)+1&gt;=Parametri!$C$14,1,0)))</f>
        <v/>
      </c>
      <c r="AY248" s="4">
        <f>IF($A248="","",IF(AND(AU248="",AV248=""),"OK",IF(OR(AU248&lt;&gt;AW248,AV248&lt;&gt;AX248),"ERRORE","OK")))</f>
        <v/>
      </c>
    </row>
    <row r="249">
      <c r="X249" s="19">
        <f>IF($A249="","",ROUND(INDEX(CCNL!$F$5:$F$12,MATCH(D249,CCNL!$A$5:$A$12,0))*F249,2))</f>
        <v/>
      </c>
      <c r="Y249" s="4">
        <f>IF($A249="","",(YEAR(Parametri!$C$5)*12+MONTH(Parametri!$C$5))-(YEAR(E249)*12+MONTH(E249)))</f>
        <v/>
      </c>
      <c r="Z249" s="4">
        <f>IF($A249="","",MIN(Parametri!$C$13,MAX(0,INT((Y249-1)/36))))</f>
        <v/>
      </c>
      <c r="AA249" s="19">
        <f>IF($A249="","",ROUND(INDEX(CCNL!$I$5:$I$12,MATCH(D249,CCNL!$A$5:$A$12,0))*Z249*F249,2))</f>
        <v/>
      </c>
      <c r="AB249" s="19">
        <f>IF($A249="","",ROUND(ROUND(N249,0)*Parametri!$C$6,2))</f>
        <v/>
      </c>
      <c r="AC249" s="19">
        <f>IF($A249="","",ROUND((I249+K249+L249)*Parametri!$C$8/Parametri!$C$7/12,2))</f>
        <v/>
      </c>
      <c r="AD249" s="20">
        <f>IF($A249="","",IFERROR(INDEX('Mese precedente'!$D$5:$D$254,MATCH(A249,'Mese precedente'!$A$5:$A$254,0)),0))</f>
        <v/>
      </c>
      <c r="AE249" s="21">
        <f>IF($A249="","",ROUND(AD249+ROUND(Parametri!$C$9/12,4)-V249,4))</f>
        <v/>
      </c>
      <c r="AF249" s="19">
        <f>IF($A249="","",ROUND(I249+K249+L249+M249,2))</f>
        <v/>
      </c>
      <c r="AG249" s="19">
        <f>IF($A249="","",ROUND(N249-O249-Q249-R249,2))</f>
        <v/>
      </c>
      <c r="AH249" s="22">
        <f>IF($A249="","",IFERROR(INDEX('Mese precedente'!$C$5:$C$254,MATCH(A249,'Mese precedente'!$A$5:$A$254,0)),""))</f>
        <v/>
      </c>
      <c r="AI249" s="23">
        <f>IF($A249="","",IF(AH249="","",S249/AH249-1))</f>
        <v/>
      </c>
      <c r="AJ249" s="4">
        <f>IF($A249="","",CHAR(65+MOD(SUMPRODUCT(SUMIF('Codice fiscale'!$A$5:$A$40,MID(C249,{1,3,5,7,9,11,13,15},1),'Codice fiscale'!$B$5:$B$40))+SUMPRODUCT(SUMIF('Codice fiscale'!$A$5:$A$40,MID(C249,{2,4,6,8,10,12,14},1),'Codice fiscale'!$C$5:$C$40)),26)))</f>
        <v/>
      </c>
      <c r="AK249" s="4">
        <f>IF($A249="","",IF(ABS(I249-X249)&gt;Parametri!$C$11,"ERRORE","OK"))</f>
        <v/>
      </c>
      <c r="AL249" s="4">
        <f>IF($A249="","",IF(ABS(K249-AA249)&gt;Parametri!$C$11,"ERRORE","OK"))</f>
        <v/>
      </c>
      <c r="AM249" s="4">
        <f>IF($A249="","",IF(ABS(O249-AB249)&gt;Parametri!$C$11,"ERRORE","OK"))</f>
        <v/>
      </c>
      <c r="AN249" s="4">
        <f>IF($A249="","",IF(ABS(T249-AC249)&gt;Parametri!$C$11,"ERRORE","OK"))</f>
        <v/>
      </c>
      <c r="AO249" s="4">
        <f>IF($A249="","",IF(ABS(W249-AE249)&gt;Parametri!$C$12,"ERRORE","OK"))</f>
        <v/>
      </c>
      <c r="AP249" s="4">
        <f>IF($A249="","",IF(OR(ABS(N249-AF249)&gt;Parametri!$C$11,ABS(S249-AG249)&gt;Parametri!$C$11),"ERRORE","OK"))</f>
        <v/>
      </c>
      <c r="AQ249" s="4">
        <f>IF($A249="","",IF(AI249="","OK",IF(AND(ABS(AI249)&gt;Parametri!$C$10,G249=""),"ERRORE","OK")))</f>
        <v/>
      </c>
      <c r="AR249" s="4">
        <f>IF($A249="","",IF(AND(LEN(C249)=16,RIGHT(C249,1)=AJ249),"OK","ERRORE"))</f>
        <v/>
      </c>
      <c r="AS249" s="4">
        <f>IF($A249="","",IF(ISNA(MATCH(A249,'Mese precedente'!$A$5:$A$254,0)),"OK",IF(AND(G249="",OR(INDEX('Mese precedente'!$E$5:$E$254,MATCH(A249,'Mese precedente'!$A$5:$A$254,0))&amp;""&lt;&gt;D249&amp;"",ABS(INDEX('Mese precedente'!$F$5:$F$254,MATCH(A249,'Mese precedente'!$A$5:$A$254,0))-F249)&gt;Parametri!$C$11,ABS(INDEX('Mese precedente'!$G$5:$G$254,MATCH(A249,'Mese precedente'!$A$5:$A$254,0))-L249)&gt;Parametri!$C$11,INDEX('Mese precedente'!$H$5:$H$254,MATCH(A249,'Mese precedente'!$A$5:$A$254,0))&lt;&gt;E249)),"ERRORE","OK")))</f>
        <v/>
      </c>
      <c r="AT249" s="12">
        <f>IF($A249="","",COUNTIF(AK249:AS249,"ERRORE")+COUNTIF(AY249,"ERRORE"))</f>
        <v/>
      </c>
      <c r="AW249" s="4">
        <f>IF($A249="","",IF(E249&lt;=DATE(YEAR(Parametri!$C$5),1,1),MONTH(Parametri!$C$5),(YEAR(Parametri!$C$5)*12+MONTH(Parametri!$C$5))-(YEAR(E249)*12+MONTH(E249))+IF(DAY(EOMONTH(E249,0))-DAY(E249)+1&gt;=Parametri!$C$14,1,0)))</f>
        <v/>
      </c>
      <c r="AX249" s="4">
        <f>IF($A249="","",IF(E249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249)*12+MONTH(E249))+IF(DAY(EOMONTH(E249,0))-DAY(E249)+1&gt;=Parametri!$C$14,1,0)))</f>
        <v/>
      </c>
      <c r="AY249" s="4">
        <f>IF($A249="","",IF(AND(AU249="",AV249=""),"OK",IF(OR(AU249&lt;&gt;AW249,AV249&lt;&gt;AX249),"ERRORE","OK")))</f>
        <v/>
      </c>
    </row>
    <row r="250">
      <c r="X250" s="19">
        <f>IF($A250="","",ROUND(INDEX(CCNL!$F$5:$F$12,MATCH(D250,CCNL!$A$5:$A$12,0))*F250,2))</f>
        <v/>
      </c>
      <c r="Y250" s="4">
        <f>IF($A250="","",(YEAR(Parametri!$C$5)*12+MONTH(Parametri!$C$5))-(YEAR(E250)*12+MONTH(E250)))</f>
        <v/>
      </c>
      <c r="Z250" s="4">
        <f>IF($A250="","",MIN(Parametri!$C$13,MAX(0,INT((Y250-1)/36))))</f>
        <v/>
      </c>
      <c r="AA250" s="19">
        <f>IF($A250="","",ROUND(INDEX(CCNL!$I$5:$I$12,MATCH(D250,CCNL!$A$5:$A$12,0))*Z250*F250,2))</f>
        <v/>
      </c>
      <c r="AB250" s="19">
        <f>IF($A250="","",ROUND(ROUND(N250,0)*Parametri!$C$6,2))</f>
        <v/>
      </c>
      <c r="AC250" s="19">
        <f>IF($A250="","",ROUND((I250+K250+L250)*Parametri!$C$8/Parametri!$C$7/12,2))</f>
        <v/>
      </c>
      <c r="AD250" s="20">
        <f>IF($A250="","",IFERROR(INDEX('Mese precedente'!$D$5:$D$254,MATCH(A250,'Mese precedente'!$A$5:$A$254,0)),0))</f>
        <v/>
      </c>
      <c r="AE250" s="21">
        <f>IF($A250="","",ROUND(AD250+ROUND(Parametri!$C$9/12,4)-V250,4))</f>
        <v/>
      </c>
      <c r="AF250" s="19">
        <f>IF($A250="","",ROUND(I250+K250+L250+M250,2))</f>
        <v/>
      </c>
      <c r="AG250" s="19">
        <f>IF($A250="","",ROUND(N250-O250-Q250-R250,2))</f>
        <v/>
      </c>
      <c r="AH250" s="22">
        <f>IF($A250="","",IFERROR(INDEX('Mese precedente'!$C$5:$C$254,MATCH(A250,'Mese precedente'!$A$5:$A$254,0)),""))</f>
        <v/>
      </c>
      <c r="AI250" s="23">
        <f>IF($A250="","",IF(AH250="","",S250/AH250-1))</f>
        <v/>
      </c>
      <c r="AJ250" s="4">
        <f>IF($A250="","",CHAR(65+MOD(SUMPRODUCT(SUMIF('Codice fiscale'!$A$5:$A$40,MID(C250,{1,3,5,7,9,11,13,15},1),'Codice fiscale'!$B$5:$B$40))+SUMPRODUCT(SUMIF('Codice fiscale'!$A$5:$A$40,MID(C250,{2,4,6,8,10,12,14},1),'Codice fiscale'!$C$5:$C$40)),26)))</f>
        <v/>
      </c>
      <c r="AK250" s="4">
        <f>IF($A250="","",IF(ABS(I250-X250)&gt;Parametri!$C$11,"ERRORE","OK"))</f>
        <v/>
      </c>
      <c r="AL250" s="4">
        <f>IF($A250="","",IF(ABS(K250-AA250)&gt;Parametri!$C$11,"ERRORE","OK"))</f>
        <v/>
      </c>
      <c r="AM250" s="4">
        <f>IF($A250="","",IF(ABS(O250-AB250)&gt;Parametri!$C$11,"ERRORE","OK"))</f>
        <v/>
      </c>
      <c r="AN250" s="4">
        <f>IF($A250="","",IF(ABS(T250-AC250)&gt;Parametri!$C$11,"ERRORE","OK"))</f>
        <v/>
      </c>
      <c r="AO250" s="4">
        <f>IF($A250="","",IF(ABS(W250-AE250)&gt;Parametri!$C$12,"ERRORE","OK"))</f>
        <v/>
      </c>
      <c r="AP250" s="4">
        <f>IF($A250="","",IF(OR(ABS(N250-AF250)&gt;Parametri!$C$11,ABS(S250-AG250)&gt;Parametri!$C$11),"ERRORE","OK"))</f>
        <v/>
      </c>
      <c r="AQ250" s="4">
        <f>IF($A250="","",IF(AI250="","OK",IF(AND(ABS(AI250)&gt;Parametri!$C$10,G250=""),"ERRORE","OK")))</f>
        <v/>
      </c>
      <c r="AR250" s="4">
        <f>IF($A250="","",IF(AND(LEN(C250)=16,RIGHT(C250,1)=AJ250),"OK","ERRORE"))</f>
        <v/>
      </c>
      <c r="AS250" s="4">
        <f>IF($A250="","",IF(ISNA(MATCH(A250,'Mese precedente'!$A$5:$A$254,0)),"OK",IF(AND(G250="",OR(INDEX('Mese precedente'!$E$5:$E$254,MATCH(A250,'Mese precedente'!$A$5:$A$254,0))&amp;""&lt;&gt;D250&amp;"",ABS(INDEX('Mese precedente'!$F$5:$F$254,MATCH(A250,'Mese precedente'!$A$5:$A$254,0))-F250)&gt;Parametri!$C$11,ABS(INDEX('Mese precedente'!$G$5:$G$254,MATCH(A250,'Mese precedente'!$A$5:$A$254,0))-L250)&gt;Parametri!$C$11,INDEX('Mese precedente'!$H$5:$H$254,MATCH(A250,'Mese precedente'!$A$5:$A$254,0))&lt;&gt;E250)),"ERRORE","OK")))</f>
        <v/>
      </c>
      <c r="AT250" s="12">
        <f>IF($A250="","",COUNTIF(AK250:AS250,"ERRORE")+COUNTIF(AY250,"ERRORE"))</f>
        <v/>
      </c>
      <c r="AW250" s="4">
        <f>IF($A250="","",IF(E250&lt;=DATE(YEAR(Parametri!$C$5),1,1),MONTH(Parametri!$C$5),(YEAR(Parametri!$C$5)*12+MONTH(Parametri!$C$5))-(YEAR(E250)*12+MONTH(E250))+IF(DAY(EOMONTH(E250,0))-DAY(E250)+1&gt;=Parametri!$C$14,1,0)))</f>
        <v/>
      </c>
      <c r="AX250" s="4">
        <f>IF($A250="","",IF(E250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250)*12+MONTH(E250))+IF(DAY(EOMONTH(E250,0))-DAY(E250)+1&gt;=Parametri!$C$14,1,0)))</f>
        <v/>
      </c>
      <c r="AY250" s="4">
        <f>IF($A250="","",IF(AND(AU250="",AV250=""),"OK",IF(OR(AU250&lt;&gt;AW250,AV250&lt;&gt;AX250),"ERRORE","OK")))</f>
        <v/>
      </c>
    </row>
    <row r="251">
      <c r="X251" s="19">
        <f>IF($A251="","",ROUND(INDEX(CCNL!$F$5:$F$12,MATCH(D251,CCNL!$A$5:$A$12,0))*F251,2))</f>
        <v/>
      </c>
      <c r="Y251" s="4">
        <f>IF($A251="","",(YEAR(Parametri!$C$5)*12+MONTH(Parametri!$C$5))-(YEAR(E251)*12+MONTH(E251)))</f>
        <v/>
      </c>
      <c r="Z251" s="4">
        <f>IF($A251="","",MIN(Parametri!$C$13,MAX(0,INT((Y251-1)/36))))</f>
        <v/>
      </c>
      <c r="AA251" s="19">
        <f>IF($A251="","",ROUND(INDEX(CCNL!$I$5:$I$12,MATCH(D251,CCNL!$A$5:$A$12,0))*Z251*F251,2))</f>
        <v/>
      </c>
      <c r="AB251" s="19">
        <f>IF($A251="","",ROUND(ROUND(N251,0)*Parametri!$C$6,2))</f>
        <v/>
      </c>
      <c r="AC251" s="19">
        <f>IF($A251="","",ROUND((I251+K251+L251)*Parametri!$C$8/Parametri!$C$7/12,2))</f>
        <v/>
      </c>
      <c r="AD251" s="20">
        <f>IF($A251="","",IFERROR(INDEX('Mese precedente'!$D$5:$D$254,MATCH(A251,'Mese precedente'!$A$5:$A$254,0)),0))</f>
        <v/>
      </c>
      <c r="AE251" s="21">
        <f>IF($A251="","",ROUND(AD251+ROUND(Parametri!$C$9/12,4)-V251,4))</f>
        <v/>
      </c>
      <c r="AF251" s="19">
        <f>IF($A251="","",ROUND(I251+K251+L251+M251,2))</f>
        <v/>
      </c>
      <c r="AG251" s="19">
        <f>IF($A251="","",ROUND(N251-O251-Q251-R251,2))</f>
        <v/>
      </c>
      <c r="AH251" s="22">
        <f>IF($A251="","",IFERROR(INDEX('Mese precedente'!$C$5:$C$254,MATCH(A251,'Mese precedente'!$A$5:$A$254,0)),""))</f>
        <v/>
      </c>
      <c r="AI251" s="23">
        <f>IF($A251="","",IF(AH251="","",S251/AH251-1))</f>
        <v/>
      </c>
      <c r="AJ251" s="4">
        <f>IF($A251="","",CHAR(65+MOD(SUMPRODUCT(SUMIF('Codice fiscale'!$A$5:$A$40,MID(C251,{1,3,5,7,9,11,13,15},1),'Codice fiscale'!$B$5:$B$40))+SUMPRODUCT(SUMIF('Codice fiscale'!$A$5:$A$40,MID(C251,{2,4,6,8,10,12,14},1),'Codice fiscale'!$C$5:$C$40)),26)))</f>
        <v/>
      </c>
      <c r="AK251" s="4">
        <f>IF($A251="","",IF(ABS(I251-X251)&gt;Parametri!$C$11,"ERRORE","OK"))</f>
        <v/>
      </c>
      <c r="AL251" s="4">
        <f>IF($A251="","",IF(ABS(K251-AA251)&gt;Parametri!$C$11,"ERRORE","OK"))</f>
        <v/>
      </c>
      <c r="AM251" s="4">
        <f>IF($A251="","",IF(ABS(O251-AB251)&gt;Parametri!$C$11,"ERRORE","OK"))</f>
        <v/>
      </c>
      <c r="AN251" s="4">
        <f>IF($A251="","",IF(ABS(T251-AC251)&gt;Parametri!$C$11,"ERRORE","OK"))</f>
        <v/>
      </c>
      <c r="AO251" s="4">
        <f>IF($A251="","",IF(ABS(W251-AE251)&gt;Parametri!$C$12,"ERRORE","OK"))</f>
        <v/>
      </c>
      <c r="AP251" s="4">
        <f>IF($A251="","",IF(OR(ABS(N251-AF251)&gt;Parametri!$C$11,ABS(S251-AG251)&gt;Parametri!$C$11),"ERRORE","OK"))</f>
        <v/>
      </c>
      <c r="AQ251" s="4">
        <f>IF($A251="","",IF(AI251="","OK",IF(AND(ABS(AI251)&gt;Parametri!$C$10,G251=""),"ERRORE","OK")))</f>
        <v/>
      </c>
      <c r="AR251" s="4">
        <f>IF($A251="","",IF(AND(LEN(C251)=16,RIGHT(C251,1)=AJ251),"OK","ERRORE"))</f>
        <v/>
      </c>
      <c r="AS251" s="4">
        <f>IF($A251="","",IF(ISNA(MATCH(A251,'Mese precedente'!$A$5:$A$254,0)),"OK",IF(AND(G251="",OR(INDEX('Mese precedente'!$E$5:$E$254,MATCH(A251,'Mese precedente'!$A$5:$A$254,0))&amp;""&lt;&gt;D251&amp;"",ABS(INDEX('Mese precedente'!$F$5:$F$254,MATCH(A251,'Mese precedente'!$A$5:$A$254,0))-F251)&gt;Parametri!$C$11,ABS(INDEX('Mese precedente'!$G$5:$G$254,MATCH(A251,'Mese precedente'!$A$5:$A$254,0))-L251)&gt;Parametri!$C$11,INDEX('Mese precedente'!$H$5:$H$254,MATCH(A251,'Mese precedente'!$A$5:$A$254,0))&lt;&gt;E251)),"ERRORE","OK")))</f>
        <v/>
      </c>
      <c r="AT251" s="12">
        <f>IF($A251="","",COUNTIF(AK251:AS251,"ERRORE")+COUNTIF(AY251,"ERRORE"))</f>
        <v/>
      </c>
      <c r="AW251" s="4">
        <f>IF($A251="","",IF(E251&lt;=DATE(YEAR(Parametri!$C$5),1,1),MONTH(Parametri!$C$5),(YEAR(Parametri!$C$5)*12+MONTH(Parametri!$C$5))-(YEAR(E251)*12+MONTH(E251))+IF(DAY(EOMONTH(E251,0))-DAY(E251)+1&gt;=Parametri!$C$14,1,0)))</f>
        <v/>
      </c>
      <c r="AX251" s="4">
        <f>IF($A251="","",IF(E251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251)*12+MONTH(E251))+IF(DAY(EOMONTH(E251,0))-DAY(E251)+1&gt;=Parametri!$C$14,1,0)))</f>
        <v/>
      </c>
      <c r="AY251" s="4">
        <f>IF($A251="","",IF(AND(AU251="",AV251=""),"OK",IF(OR(AU251&lt;&gt;AW251,AV251&lt;&gt;AX251),"ERRORE","OK")))</f>
        <v/>
      </c>
    </row>
    <row r="252">
      <c r="X252" s="19">
        <f>IF($A252="","",ROUND(INDEX(CCNL!$F$5:$F$12,MATCH(D252,CCNL!$A$5:$A$12,0))*F252,2))</f>
        <v/>
      </c>
      <c r="Y252" s="4">
        <f>IF($A252="","",(YEAR(Parametri!$C$5)*12+MONTH(Parametri!$C$5))-(YEAR(E252)*12+MONTH(E252)))</f>
        <v/>
      </c>
      <c r="Z252" s="4">
        <f>IF($A252="","",MIN(Parametri!$C$13,MAX(0,INT((Y252-1)/36))))</f>
        <v/>
      </c>
      <c r="AA252" s="19">
        <f>IF($A252="","",ROUND(INDEX(CCNL!$I$5:$I$12,MATCH(D252,CCNL!$A$5:$A$12,0))*Z252*F252,2))</f>
        <v/>
      </c>
      <c r="AB252" s="19">
        <f>IF($A252="","",ROUND(ROUND(N252,0)*Parametri!$C$6,2))</f>
        <v/>
      </c>
      <c r="AC252" s="19">
        <f>IF($A252="","",ROUND((I252+K252+L252)*Parametri!$C$8/Parametri!$C$7/12,2))</f>
        <v/>
      </c>
      <c r="AD252" s="20">
        <f>IF($A252="","",IFERROR(INDEX('Mese precedente'!$D$5:$D$254,MATCH(A252,'Mese precedente'!$A$5:$A$254,0)),0))</f>
        <v/>
      </c>
      <c r="AE252" s="21">
        <f>IF($A252="","",ROUND(AD252+ROUND(Parametri!$C$9/12,4)-V252,4))</f>
        <v/>
      </c>
      <c r="AF252" s="19">
        <f>IF($A252="","",ROUND(I252+K252+L252+M252,2))</f>
        <v/>
      </c>
      <c r="AG252" s="19">
        <f>IF($A252="","",ROUND(N252-O252-Q252-R252,2))</f>
        <v/>
      </c>
      <c r="AH252" s="22">
        <f>IF($A252="","",IFERROR(INDEX('Mese precedente'!$C$5:$C$254,MATCH(A252,'Mese precedente'!$A$5:$A$254,0)),""))</f>
        <v/>
      </c>
      <c r="AI252" s="23">
        <f>IF($A252="","",IF(AH252="","",S252/AH252-1))</f>
        <v/>
      </c>
      <c r="AJ252" s="4">
        <f>IF($A252="","",CHAR(65+MOD(SUMPRODUCT(SUMIF('Codice fiscale'!$A$5:$A$40,MID(C252,{1,3,5,7,9,11,13,15},1),'Codice fiscale'!$B$5:$B$40))+SUMPRODUCT(SUMIF('Codice fiscale'!$A$5:$A$40,MID(C252,{2,4,6,8,10,12,14},1),'Codice fiscale'!$C$5:$C$40)),26)))</f>
        <v/>
      </c>
      <c r="AK252" s="4">
        <f>IF($A252="","",IF(ABS(I252-X252)&gt;Parametri!$C$11,"ERRORE","OK"))</f>
        <v/>
      </c>
      <c r="AL252" s="4">
        <f>IF($A252="","",IF(ABS(K252-AA252)&gt;Parametri!$C$11,"ERRORE","OK"))</f>
        <v/>
      </c>
      <c r="AM252" s="4">
        <f>IF($A252="","",IF(ABS(O252-AB252)&gt;Parametri!$C$11,"ERRORE","OK"))</f>
        <v/>
      </c>
      <c r="AN252" s="4">
        <f>IF($A252="","",IF(ABS(T252-AC252)&gt;Parametri!$C$11,"ERRORE","OK"))</f>
        <v/>
      </c>
      <c r="AO252" s="4">
        <f>IF($A252="","",IF(ABS(W252-AE252)&gt;Parametri!$C$12,"ERRORE","OK"))</f>
        <v/>
      </c>
      <c r="AP252" s="4">
        <f>IF($A252="","",IF(OR(ABS(N252-AF252)&gt;Parametri!$C$11,ABS(S252-AG252)&gt;Parametri!$C$11),"ERRORE","OK"))</f>
        <v/>
      </c>
      <c r="AQ252" s="4">
        <f>IF($A252="","",IF(AI252="","OK",IF(AND(ABS(AI252)&gt;Parametri!$C$10,G252=""),"ERRORE","OK")))</f>
        <v/>
      </c>
      <c r="AR252" s="4">
        <f>IF($A252="","",IF(AND(LEN(C252)=16,RIGHT(C252,1)=AJ252),"OK","ERRORE"))</f>
        <v/>
      </c>
      <c r="AS252" s="4">
        <f>IF($A252="","",IF(ISNA(MATCH(A252,'Mese precedente'!$A$5:$A$254,0)),"OK",IF(AND(G252="",OR(INDEX('Mese precedente'!$E$5:$E$254,MATCH(A252,'Mese precedente'!$A$5:$A$254,0))&amp;""&lt;&gt;D252&amp;"",ABS(INDEX('Mese precedente'!$F$5:$F$254,MATCH(A252,'Mese precedente'!$A$5:$A$254,0))-F252)&gt;Parametri!$C$11,ABS(INDEX('Mese precedente'!$G$5:$G$254,MATCH(A252,'Mese precedente'!$A$5:$A$254,0))-L252)&gt;Parametri!$C$11,INDEX('Mese precedente'!$H$5:$H$254,MATCH(A252,'Mese precedente'!$A$5:$A$254,0))&lt;&gt;E252)),"ERRORE","OK")))</f>
        <v/>
      </c>
      <c r="AT252" s="12">
        <f>IF($A252="","",COUNTIF(AK252:AS252,"ERRORE")+COUNTIF(AY252,"ERRORE"))</f>
        <v/>
      </c>
      <c r="AW252" s="4">
        <f>IF($A252="","",IF(E252&lt;=DATE(YEAR(Parametri!$C$5),1,1),MONTH(Parametri!$C$5),(YEAR(Parametri!$C$5)*12+MONTH(Parametri!$C$5))-(YEAR(E252)*12+MONTH(E252))+IF(DAY(EOMONTH(E252,0))-DAY(E252)+1&gt;=Parametri!$C$14,1,0)))</f>
        <v/>
      </c>
      <c r="AX252" s="4">
        <f>IF($A252="","",IF(E252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252)*12+MONTH(E252))+IF(DAY(EOMONTH(E252,0))-DAY(E252)+1&gt;=Parametri!$C$14,1,0)))</f>
        <v/>
      </c>
      <c r="AY252" s="4">
        <f>IF($A252="","",IF(AND(AU252="",AV252=""),"OK",IF(OR(AU252&lt;&gt;AW252,AV252&lt;&gt;AX252),"ERRORE","OK")))</f>
        <v/>
      </c>
    </row>
    <row r="253">
      <c r="X253" s="19">
        <f>IF($A253="","",ROUND(INDEX(CCNL!$F$5:$F$12,MATCH(D253,CCNL!$A$5:$A$12,0))*F253,2))</f>
        <v/>
      </c>
      <c r="Y253" s="4">
        <f>IF($A253="","",(YEAR(Parametri!$C$5)*12+MONTH(Parametri!$C$5))-(YEAR(E253)*12+MONTH(E253)))</f>
        <v/>
      </c>
      <c r="Z253" s="4">
        <f>IF($A253="","",MIN(Parametri!$C$13,MAX(0,INT((Y253-1)/36))))</f>
        <v/>
      </c>
      <c r="AA253" s="19">
        <f>IF($A253="","",ROUND(INDEX(CCNL!$I$5:$I$12,MATCH(D253,CCNL!$A$5:$A$12,0))*Z253*F253,2))</f>
        <v/>
      </c>
      <c r="AB253" s="19">
        <f>IF($A253="","",ROUND(ROUND(N253,0)*Parametri!$C$6,2))</f>
        <v/>
      </c>
      <c r="AC253" s="19">
        <f>IF($A253="","",ROUND((I253+K253+L253)*Parametri!$C$8/Parametri!$C$7/12,2))</f>
        <v/>
      </c>
      <c r="AD253" s="20">
        <f>IF($A253="","",IFERROR(INDEX('Mese precedente'!$D$5:$D$254,MATCH(A253,'Mese precedente'!$A$5:$A$254,0)),0))</f>
        <v/>
      </c>
      <c r="AE253" s="21">
        <f>IF($A253="","",ROUND(AD253+ROUND(Parametri!$C$9/12,4)-V253,4))</f>
        <v/>
      </c>
      <c r="AF253" s="19">
        <f>IF($A253="","",ROUND(I253+K253+L253+M253,2))</f>
        <v/>
      </c>
      <c r="AG253" s="19">
        <f>IF($A253="","",ROUND(N253-O253-Q253-R253,2))</f>
        <v/>
      </c>
      <c r="AH253" s="22">
        <f>IF($A253="","",IFERROR(INDEX('Mese precedente'!$C$5:$C$254,MATCH(A253,'Mese precedente'!$A$5:$A$254,0)),""))</f>
        <v/>
      </c>
      <c r="AI253" s="23">
        <f>IF($A253="","",IF(AH253="","",S253/AH253-1))</f>
        <v/>
      </c>
      <c r="AJ253" s="4">
        <f>IF($A253="","",CHAR(65+MOD(SUMPRODUCT(SUMIF('Codice fiscale'!$A$5:$A$40,MID(C253,{1,3,5,7,9,11,13,15},1),'Codice fiscale'!$B$5:$B$40))+SUMPRODUCT(SUMIF('Codice fiscale'!$A$5:$A$40,MID(C253,{2,4,6,8,10,12,14},1),'Codice fiscale'!$C$5:$C$40)),26)))</f>
        <v/>
      </c>
      <c r="AK253" s="4">
        <f>IF($A253="","",IF(ABS(I253-X253)&gt;Parametri!$C$11,"ERRORE","OK"))</f>
        <v/>
      </c>
      <c r="AL253" s="4">
        <f>IF($A253="","",IF(ABS(K253-AA253)&gt;Parametri!$C$11,"ERRORE","OK"))</f>
        <v/>
      </c>
      <c r="AM253" s="4">
        <f>IF($A253="","",IF(ABS(O253-AB253)&gt;Parametri!$C$11,"ERRORE","OK"))</f>
        <v/>
      </c>
      <c r="AN253" s="4">
        <f>IF($A253="","",IF(ABS(T253-AC253)&gt;Parametri!$C$11,"ERRORE","OK"))</f>
        <v/>
      </c>
      <c r="AO253" s="4">
        <f>IF($A253="","",IF(ABS(W253-AE253)&gt;Parametri!$C$12,"ERRORE","OK"))</f>
        <v/>
      </c>
      <c r="AP253" s="4">
        <f>IF($A253="","",IF(OR(ABS(N253-AF253)&gt;Parametri!$C$11,ABS(S253-AG253)&gt;Parametri!$C$11),"ERRORE","OK"))</f>
        <v/>
      </c>
      <c r="AQ253" s="4">
        <f>IF($A253="","",IF(AI253="","OK",IF(AND(ABS(AI253)&gt;Parametri!$C$10,G253=""),"ERRORE","OK")))</f>
        <v/>
      </c>
      <c r="AR253" s="4">
        <f>IF($A253="","",IF(AND(LEN(C253)=16,RIGHT(C253,1)=AJ253),"OK","ERRORE"))</f>
        <v/>
      </c>
      <c r="AS253" s="4">
        <f>IF($A253="","",IF(ISNA(MATCH(A253,'Mese precedente'!$A$5:$A$254,0)),"OK",IF(AND(G253="",OR(INDEX('Mese precedente'!$E$5:$E$254,MATCH(A253,'Mese precedente'!$A$5:$A$254,0))&amp;""&lt;&gt;D253&amp;"",ABS(INDEX('Mese precedente'!$F$5:$F$254,MATCH(A253,'Mese precedente'!$A$5:$A$254,0))-F253)&gt;Parametri!$C$11,ABS(INDEX('Mese precedente'!$G$5:$G$254,MATCH(A253,'Mese precedente'!$A$5:$A$254,0))-L253)&gt;Parametri!$C$11,INDEX('Mese precedente'!$H$5:$H$254,MATCH(A253,'Mese precedente'!$A$5:$A$254,0))&lt;&gt;E253)),"ERRORE","OK")))</f>
        <v/>
      </c>
      <c r="AT253" s="12">
        <f>IF($A253="","",COUNTIF(AK253:AS253,"ERRORE")+COUNTIF(AY253,"ERRORE"))</f>
        <v/>
      </c>
      <c r="AW253" s="4">
        <f>IF($A253="","",IF(E253&lt;=DATE(YEAR(Parametri!$C$5),1,1),MONTH(Parametri!$C$5),(YEAR(Parametri!$C$5)*12+MONTH(Parametri!$C$5))-(YEAR(E253)*12+MONTH(E253))+IF(DAY(EOMONTH(E253,0))-DAY(E253)+1&gt;=Parametri!$C$14,1,0)))</f>
        <v/>
      </c>
      <c r="AX253" s="4">
        <f>IF($A253="","",IF(E253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253)*12+MONTH(E253))+IF(DAY(EOMONTH(E253,0))-DAY(E253)+1&gt;=Parametri!$C$14,1,0)))</f>
        <v/>
      </c>
      <c r="AY253" s="4">
        <f>IF($A253="","",IF(AND(AU253="",AV253=""),"OK",IF(OR(AU253&lt;&gt;AW253,AV253&lt;&gt;AX253),"ERRORE","OK")))</f>
        <v/>
      </c>
    </row>
    <row r="254">
      <c r="X254" s="19">
        <f>IF($A254="","",ROUND(INDEX(CCNL!$F$5:$F$12,MATCH(D254,CCNL!$A$5:$A$12,0))*F254,2))</f>
        <v/>
      </c>
      <c r="Y254" s="4">
        <f>IF($A254="","",(YEAR(Parametri!$C$5)*12+MONTH(Parametri!$C$5))-(YEAR(E254)*12+MONTH(E254)))</f>
        <v/>
      </c>
      <c r="Z254" s="4">
        <f>IF($A254="","",MIN(Parametri!$C$13,MAX(0,INT((Y254-1)/36))))</f>
        <v/>
      </c>
      <c r="AA254" s="19">
        <f>IF($A254="","",ROUND(INDEX(CCNL!$I$5:$I$12,MATCH(D254,CCNL!$A$5:$A$12,0))*Z254*F254,2))</f>
        <v/>
      </c>
      <c r="AB254" s="19">
        <f>IF($A254="","",ROUND(ROUND(N254,0)*Parametri!$C$6,2))</f>
        <v/>
      </c>
      <c r="AC254" s="19">
        <f>IF($A254="","",ROUND((I254+K254+L254)*Parametri!$C$8/Parametri!$C$7/12,2))</f>
        <v/>
      </c>
      <c r="AD254" s="20">
        <f>IF($A254="","",IFERROR(INDEX('Mese precedente'!$D$5:$D$254,MATCH(A254,'Mese precedente'!$A$5:$A$254,0)),0))</f>
        <v/>
      </c>
      <c r="AE254" s="21">
        <f>IF($A254="","",ROUND(AD254+ROUND(Parametri!$C$9/12,4)-V254,4))</f>
        <v/>
      </c>
      <c r="AF254" s="19">
        <f>IF($A254="","",ROUND(I254+K254+L254+M254,2))</f>
        <v/>
      </c>
      <c r="AG254" s="19">
        <f>IF($A254="","",ROUND(N254-O254-Q254-R254,2))</f>
        <v/>
      </c>
      <c r="AH254" s="22">
        <f>IF($A254="","",IFERROR(INDEX('Mese precedente'!$C$5:$C$254,MATCH(A254,'Mese precedente'!$A$5:$A$254,0)),""))</f>
        <v/>
      </c>
      <c r="AI254" s="23">
        <f>IF($A254="","",IF(AH254="","",S254/AH254-1))</f>
        <v/>
      </c>
      <c r="AJ254" s="4">
        <f>IF($A254="","",CHAR(65+MOD(SUMPRODUCT(SUMIF('Codice fiscale'!$A$5:$A$40,MID(C254,{1,3,5,7,9,11,13,15},1),'Codice fiscale'!$B$5:$B$40))+SUMPRODUCT(SUMIF('Codice fiscale'!$A$5:$A$40,MID(C254,{2,4,6,8,10,12,14},1),'Codice fiscale'!$C$5:$C$40)),26)))</f>
        <v/>
      </c>
      <c r="AK254" s="4">
        <f>IF($A254="","",IF(ABS(I254-X254)&gt;Parametri!$C$11,"ERRORE","OK"))</f>
        <v/>
      </c>
      <c r="AL254" s="4">
        <f>IF($A254="","",IF(ABS(K254-AA254)&gt;Parametri!$C$11,"ERRORE","OK"))</f>
        <v/>
      </c>
      <c r="AM254" s="4">
        <f>IF($A254="","",IF(ABS(O254-AB254)&gt;Parametri!$C$11,"ERRORE","OK"))</f>
        <v/>
      </c>
      <c r="AN254" s="4">
        <f>IF($A254="","",IF(ABS(T254-AC254)&gt;Parametri!$C$11,"ERRORE","OK"))</f>
        <v/>
      </c>
      <c r="AO254" s="4">
        <f>IF($A254="","",IF(ABS(W254-AE254)&gt;Parametri!$C$12,"ERRORE","OK"))</f>
        <v/>
      </c>
      <c r="AP254" s="4">
        <f>IF($A254="","",IF(OR(ABS(N254-AF254)&gt;Parametri!$C$11,ABS(S254-AG254)&gt;Parametri!$C$11),"ERRORE","OK"))</f>
        <v/>
      </c>
      <c r="AQ254" s="4">
        <f>IF($A254="","",IF(AI254="","OK",IF(AND(ABS(AI254)&gt;Parametri!$C$10,G254=""),"ERRORE","OK")))</f>
        <v/>
      </c>
      <c r="AR254" s="4">
        <f>IF($A254="","",IF(AND(LEN(C254)=16,RIGHT(C254,1)=AJ254),"OK","ERRORE"))</f>
        <v/>
      </c>
      <c r="AS254" s="4">
        <f>IF($A254="","",IF(ISNA(MATCH(A254,'Mese precedente'!$A$5:$A$254,0)),"OK",IF(AND(G254="",OR(INDEX('Mese precedente'!$E$5:$E$254,MATCH(A254,'Mese precedente'!$A$5:$A$254,0))&amp;""&lt;&gt;D254&amp;"",ABS(INDEX('Mese precedente'!$F$5:$F$254,MATCH(A254,'Mese precedente'!$A$5:$A$254,0))-F254)&gt;Parametri!$C$11,ABS(INDEX('Mese precedente'!$G$5:$G$254,MATCH(A254,'Mese precedente'!$A$5:$A$254,0))-L254)&gt;Parametri!$C$11,INDEX('Mese precedente'!$H$5:$H$254,MATCH(A254,'Mese precedente'!$A$5:$A$254,0))&lt;&gt;E254)),"ERRORE","OK")))</f>
        <v/>
      </c>
      <c r="AT254" s="12">
        <f>IF($A254="","",COUNTIF(AK254:AS254,"ERRORE")+COUNTIF(AY254,"ERRORE"))</f>
        <v/>
      </c>
      <c r="AW254" s="4">
        <f>IF($A254="","",IF(E254&lt;=DATE(YEAR(Parametri!$C$5),1,1),MONTH(Parametri!$C$5),(YEAR(Parametri!$C$5)*12+MONTH(Parametri!$C$5))-(YEAR(E254)*12+MONTH(E254))+IF(DAY(EOMONTH(E254,0))-DAY(E254)+1&gt;=Parametri!$C$14,1,0)))</f>
        <v/>
      </c>
      <c r="AX254" s="4">
        <f>IF($A254="","",IF(E254&lt;=DATE(YEAR(Parametri!$C$5)-IF(MONTH(Parametri!$C$5)&lt;7,1,0),7,1),(YEAR(Parametri!$C$5)*12+MONTH(Parametri!$C$5))-(YEAR(DATE(YEAR(Parametri!$C$5)-IF(MONTH(Parametri!$C$5)&lt;7,1,0),7,1))*12+MONTH(DATE(YEAR(Parametri!$C$5)-IF(MONTH(Parametri!$C$5)&lt;7,1,0),7,1)))+1,(YEAR(Parametri!$C$5)*12+MONTH(Parametri!$C$5))-(YEAR(E254)*12+MONTH(E254))+IF(DAY(EOMONTH(E254,0))-DAY(E254)+1&gt;=Parametri!$C$14,1,0)))</f>
        <v/>
      </c>
      <c r="AY254" s="4">
        <f>IF($A254="","",IF(AND(AU254="",AV254=""),"OK",IF(OR(AU254&lt;&gt;AW254,AV254&lt;&gt;AX254),"ERRORE","OK")))</f>
        <v/>
      </c>
    </row>
  </sheetData>
  <autoFilter ref="A4:AY254"/>
  <conditionalFormatting sqref="AK5:AS254">
    <cfRule type="cellIs" priority="1" operator="equal" dxfId="0">
      <formula>"ERRORE"</formula>
    </cfRule>
    <cfRule type="cellIs" priority="2" operator="equal" dxfId="1">
      <formula>"OK"</formula>
    </cfRule>
  </conditionalFormatting>
  <conditionalFormatting sqref="AY5:AY254">
    <cfRule type="cellIs" priority="3" operator="equal" dxfId="0">
      <formula>"ERRORE"</formula>
    </cfRule>
    <cfRule type="cellIs" priority="4" operator="equal" dxfId="1">
      <formula>"OK"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4" customWidth="1" min="3" max="3"/>
    <col width="14" customWidth="1" min="4" max="4"/>
    <col width="9" customWidth="1" min="5" max="5"/>
    <col width="10" customWidth="1" min="6" max="6"/>
    <col width="12" customWidth="1" min="7" max="7"/>
    <col width="14" customWidth="1" min="8" max="8"/>
  </cols>
  <sheetData>
    <row r="1">
      <c r="A1" s="9" t="inlineStr">
        <is>
          <t>Mese precedente: i cedolini del mese prima</t>
        </is>
      </c>
    </row>
    <row r="2">
      <c r="A2" s="10" t="inlineStr">
        <is>
          <t>Netto, residuo ferie e anagrafica, per i controlli C05, C07 e C10. Nei dati di esempio: agosto 2026.</t>
        </is>
      </c>
    </row>
    <row r="4" ht="20" customHeight="1">
      <c r="A4" s="11" t="inlineStr">
        <is>
          <t>Matricola</t>
        </is>
      </c>
      <c r="B4" s="11" t="inlineStr">
        <is>
          <t>Cliente</t>
        </is>
      </c>
      <c r="C4" s="11" t="inlineStr">
        <is>
          <t>Netto</t>
        </is>
      </c>
      <c r="D4" s="11" t="inlineStr">
        <is>
          <t>Residuo ferie</t>
        </is>
      </c>
      <c r="E4" s="11" t="inlineStr">
        <is>
          <t>Livello</t>
        </is>
      </c>
      <c r="F4" s="11" t="inlineStr">
        <is>
          <t>Part-time</t>
        </is>
      </c>
      <c r="G4" s="11" t="inlineStr">
        <is>
          <t>Superminimo</t>
        </is>
      </c>
      <c r="H4" s="11" t="inlineStr">
        <is>
          <t>Data assunzione</t>
        </is>
      </c>
    </row>
    <row r="5">
      <c r="A5" s="15" t="inlineStr">
        <is>
          <t>A001</t>
        </is>
      </c>
      <c r="B5" s="15" t="inlineStr">
        <is>
          <t>A</t>
        </is>
      </c>
      <c r="C5" s="17" t="n">
        <v>1310</v>
      </c>
      <c r="D5" s="18" t="n">
        <v>6.686</v>
      </c>
      <c r="E5" s="15" t="inlineStr">
        <is>
          <t>6</t>
        </is>
      </c>
      <c r="F5" s="15" t="n">
        <v>1</v>
      </c>
      <c r="G5" s="17" t="n">
        <v>150</v>
      </c>
      <c r="H5" s="16" t="n">
        <v>46061</v>
      </c>
    </row>
    <row r="6">
      <c r="A6" s="15" t="inlineStr">
        <is>
          <t>A002</t>
        </is>
      </c>
      <c r="B6" s="15" t="inlineStr">
        <is>
          <t>A</t>
        </is>
      </c>
      <c r="C6" s="17" t="n">
        <v>1537.91</v>
      </c>
      <c r="D6" s="18" t="n">
        <v>2.8031</v>
      </c>
      <c r="E6" s="15" t="inlineStr">
        <is>
          <t>5</t>
        </is>
      </c>
      <c r="F6" s="15" t="n">
        <v>1</v>
      </c>
      <c r="G6" s="17" t="n">
        <v>200</v>
      </c>
      <c r="H6" s="16" t="n">
        <v>35836</v>
      </c>
    </row>
    <row r="7">
      <c r="A7" s="15" t="inlineStr">
        <is>
          <t>A003</t>
        </is>
      </c>
      <c r="B7" s="15" t="inlineStr">
        <is>
          <t>A</t>
        </is>
      </c>
      <c r="C7" s="17" t="n">
        <v>1499.58</v>
      </c>
      <c r="D7" s="18" t="n">
        <v>31.82</v>
      </c>
      <c r="E7" s="15" t="inlineStr">
        <is>
          <t>4</t>
        </is>
      </c>
      <c r="F7" s="15" t="n">
        <v>1</v>
      </c>
      <c r="G7" s="17" t="n">
        <v>200</v>
      </c>
      <c r="H7" s="16" t="n">
        <v>45446</v>
      </c>
    </row>
    <row r="8">
      <c r="A8" s="15" t="inlineStr">
        <is>
          <t>A004</t>
        </is>
      </c>
      <c r="B8" s="15" t="inlineStr">
        <is>
          <t>A</t>
        </is>
      </c>
      <c r="C8" s="17" t="n">
        <v>1577.97</v>
      </c>
      <c r="D8" s="18" t="n">
        <v>15.0127</v>
      </c>
      <c r="E8" s="15" t="inlineStr">
        <is>
          <t>4</t>
        </is>
      </c>
      <c r="F8" s="15" t="n">
        <v>1</v>
      </c>
      <c r="G8" s="17" t="n">
        <v>300</v>
      </c>
      <c r="H8" s="16" t="n">
        <v>44852</v>
      </c>
    </row>
    <row r="9">
      <c r="A9" s="15" t="inlineStr">
        <is>
          <t>A005</t>
        </is>
      </c>
      <c r="B9" s="15" t="inlineStr">
        <is>
          <t>A</t>
        </is>
      </c>
      <c r="C9" s="17" t="n">
        <v>1205.98</v>
      </c>
      <c r="D9" s="18" t="n">
        <v>21.1311</v>
      </c>
      <c r="E9" s="15" t="inlineStr">
        <is>
          <t>5</t>
        </is>
      </c>
      <c r="F9" s="15" t="n">
        <v>0.75</v>
      </c>
      <c r="G9" s="17" t="n">
        <v>225</v>
      </c>
      <c r="H9" s="16" t="n">
        <v>40824</v>
      </c>
    </row>
    <row r="10">
      <c r="A10" s="15" t="inlineStr">
        <is>
          <t>A006</t>
        </is>
      </c>
      <c r="B10" s="15" t="inlineStr">
        <is>
          <t>A</t>
        </is>
      </c>
      <c r="C10" s="17" t="n">
        <v>834.14</v>
      </c>
      <c r="D10" s="18" t="n">
        <v>30.6945</v>
      </c>
      <c r="E10" s="15" t="inlineStr">
        <is>
          <t>5</t>
        </is>
      </c>
      <c r="F10" s="15" t="n">
        <v>0.5</v>
      </c>
      <c r="G10" s="17" t="n">
        <v>150</v>
      </c>
      <c r="H10" s="16" t="n">
        <v>45612</v>
      </c>
    </row>
    <row r="11">
      <c r="A11" s="15" t="inlineStr">
        <is>
          <t>A007</t>
        </is>
      </c>
      <c r="B11" s="15" t="inlineStr">
        <is>
          <t>A</t>
        </is>
      </c>
      <c r="C11" s="17" t="n">
        <v>1970.28</v>
      </c>
      <c r="D11" s="18" t="n">
        <v>17.3519</v>
      </c>
      <c r="E11" s="15" t="inlineStr">
        <is>
          <t>1</t>
        </is>
      </c>
      <c r="F11" s="15" t="n">
        <v>1</v>
      </c>
      <c r="G11" s="17" t="n">
        <v>200</v>
      </c>
      <c r="H11" s="16" t="n">
        <v>44046</v>
      </c>
    </row>
    <row r="12">
      <c r="A12" s="15" t="inlineStr">
        <is>
          <t>A008</t>
        </is>
      </c>
      <c r="B12" s="15" t="inlineStr">
        <is>
          <t>A</t>
        </is>
      </c>
      <c r="C12" s="17" t="n">
        <v>1513.95</v>
      </c>
      <c r="D12" s="18" t="n">
        <v>11.1243</v>
      </c>
      <c r="E12" s="15" t="inlineStr">
        <is>
          <t>3</t>
        </is>
      </c>
      <c r="F12" s="15" t="n">
        <v>1</v>
      </c>
      <c r="G12" s="17" t="n">
        <v>0</v>
      </c>
      <c r="H12" s="16" t="n">
        <v>44588</v>
      </c>
    </row>
    <row r="13">
      <c r="A13" s="15" t="inlineStr">
        <is>
          <t>A009</t>
        </is>
      </c>
      <c r="B13" s="15" t="inlineStr">
        <is>
          <t>A</t>
        </is>
      </c>
      <c r="C13" s="17" t="n">
        <v>1309.17</v>
      </c>
      <c r="D13" s="18" t="n">
        <v>20.7886</v>
      </c>
      <c r="E13" s="15" t="inlineStr">
        <is>
          <t>6</t>
        </is>
      </c>
      <c r="F13" s="15" t="n">
        <v>1</v>
      </c>
      <c r="G13" s="17" t="n">
        <v>50</v>
      </c>
      <c r="H13" s="16" t="n">
        <v>40491</v>
      </c>
    </row>
    <row r="14">
      <c r="A14" s="15" t="inlineStr">
        <is>
          <t>A010</t>
        </is>
      </c>
      <c r="B14" s="15" t="inlineStr">
        <is>
          <t>A</t>
        </is>
      </c>
      <c r="C14" s="17" t="n">
        <v>1179.87</v>
      </c>
      <c r="D14" s="18" t="n">
        <v>14.0704</v>
      </c>
      <c r="E14" s="15" t="inlineStr">
        <is>
          <t>4</t>
        </is>
      </c>
      <c r="F14" s="15" t="n">
        <v>0.75</v>
      </c>
      <c r="G14" s="17" t="n">
        <v>60</v>
      </c>
      <c r="H14" s="16" t="n">
        <v>39176</v>
      </c>
    </row>
    <row r="15">
      <c r="A15" s="15" t="inlineStr">
        <is>
          <t>A011</t>
        </is>
      </c>
      <c r="B15" s="15" t="inlineStr">
        <is>
          <t>A</t>
        </is>
      </c>
      <c r="C15" s="17" t="n">
        <v>1604.76</v>
      </c>
      <c r="D15" s="18" t="n">
        <v>25.8977</v>
      </c>
      <c r="E15" s="15" t="inlineStr">
        <is>
          <t>4</t>
        </is>
      </c>
      <c r="F15" s="15" t="n">
        <v>1</v>
      </c>
      <c r="G15" s="17" t="n">
        <v>300</v>
      </c>
      <c r="H15" s="16" t="n">
        <v>41890</v>
      </c>
    </row>
    <row r="16">
      <c r="A16" s="15" t="inlineStr">
        <is>
          <t>A012</t>
        </is>
      </c>
      <c r="B16" s="15" t="inlineStr">
        <is>
          <t>A</t>
        </is>
      </c>
      <c r="C16" s="17" t="n">
        <v>1195.09</v>
      </c>
      <c r="D16" s="18" t="n">
        <v>21.911</v>
      </c>
      <c r="E16" s="15" t="inlineStr">
        <is>
          <t>7</t>
        </is>
      </c>
      <c r="F16" s="15" t="n">
        <v>1</v>
      </c>
      <c r="G16" s="17" t="n">
        <v>0</v>
      </c>
      <c r="H16" s="16" t="n">
        <v>39264</v>
      </c>
    </row>
    <row r="17">
      <c r="A17" s="15" t="inlineStr">
        <is>
          <t>A013</t>
        </is>
      </c>
      <c r="B17" s="15" t="inlineStr">
        <is>
          <t>A</t>
        </is>
      </c>
      <c r="C17" s="17" t="n">
        <v>1150.95</v>
      </c>
      <c r="D17" s="18" t="n">
        <v>9.379899999999999</v>
      </c>
      <c r="E17" s="15" t="inlineStr">
        <is>
          <t>4</t>
        </is>
      </c>
      <c r="F17" s="15" t="n">
        <v>0.75</v>
      </c>
      <c r="G17" s="17" t="n">
        <v>0</v>
      </c>
      <c r="H17" s="16" t="n">
        <v>37848</v>
      </c>
    </row>
    <row r="18">
      <c r="A18" s="15" t="inlineStr">
        <is>
          <t>A014</t>
        </is>
      </c>
      <c r="B18" s="15" t="inlineStr">
        <is>
          <t>A</t>
        </is>
      </c>
      <c r="C18" s="17" t="n">
        <v>1522.73</v>
      </c>
      <c r="D18" s="18" t="n">
        <v>13.7701</v>
      </c>
      <c r="E18" s="15" t="inlineStr">
        <is>
          <t>6</t>
        </is>
      </c>
      <c r="F18" s="15" t="n">
        <v>1</v>
      </c>
      <c r="G18" s="17" t="n">
        <v>300</v>
      </c>
      <c r="H18" s="16" t="n">
        <v>35541</v>
      </c>
    </row>
    <row r="19">
      <c r="A19" s="15" t="inlineStr">
        <is>
          <t>A015</t>
        </is>
      </c>
      <c r="B19" s="15" t="inlineStr">
        <is>
          <t>A</t>
        </is>
      </c>
      <c r="C19" s="17" t="n">
        <v>1304.51</v>
      </c>
      <c r="D19" s="18" t="n">
        <v>27.4397</v>
      </c>
      <c r="E19" s="15" t="inlineStr">
        <is>
          <t>3</t>
        </is>
      </c>
      <c r="F19" s="15" t="n">
        <v>0.75</v>
      </c>
      <c r="G19" s="17" t="n">
        <v>112.5</v>
      </c>
      <c r="H19" s="16" t="n">
        <v>39696</v>
      </c>
    </row>
    <row r="20">
      <c r="A20" s="15" t="inlineStr">
        <is>
          <t>A016</t>
        </is>
      </c>
      <c r="B20" s="15" t="inlineStr">
        <is>
          <t>A</t>
        </is>
      </c>
      <c r="C20" s="17" t="n">
        <v>1526.43</v>
      </c>
      <c r="D20" s="18" t="n">
        <v>15.9158</v>
      </c>
      <c r="E20" s="15" t="inlineStr">
        <is>
          <t>4</t>
        </is>
      </c>
      <c r="F20" s="15" t="n">
        <v>1</v>
      </c>
      <c r="G20" s="17" t="n">
        <v>200</v>
      </c>
      <c r="H20" s="16" t="n">
        <v>42972</v>
      </c>
    </row>
    <row r="21">
      <c r="A21" s="15" t="inlineStr">
        <is>
          <t>A017</t>
        </is>
      </c>
      <c r="B21" s="15" t="inlineStr">
        <is>
          <t>A</t>
        </is>
      </c>
      <c r="C21" s="17" t="n">
        <v>1079.1</v>
      </c>
      <c r="D21" s="18" t="n">
        <v>25.4459</v>
      </c>
      <c r="E21" s="15" t="inlineStr">
        <is>
          <t>4</t>
        </is>
      </c>
      <c r="F21" s="15" t="n">
        <v>0.75</v>
      </c>
      <c r="G21" s="17" t="n">
        <v>0</v>
      </c>
      <c r="H21" s="16" t="n">
        <v>45607</v>
      </c>
    </row>
    <row r="22">
      <c r="A22" s="15" t="inlineStr">
        <is>
          <t>A018</t>
        </is>
      </c>
      <c r="B22" s="15" t="inlineStr">
        <is>
          <t>A</t>
        </is>
      </c>
      <c r="C22" s="17" t="n">
        <v>1551.63</v>
      </c>
      <c r="D22" s="18" t="n">
        <v>12.3163</v>
      </c>
      <c r="E22" s="15" t="inlineStr">
        <is>
          <t>3</t>
        </is>
      </c>
      <c r="F22" s="15" t="n">
        <v>1</v>
      </c>
      <c r="G22" s="17" t="n">
        <v>80</v>
      </c>
      <c r="H22" s="16" t="n">
        <v>45589</v>
      </c>
    </row>
    <row r="23">
      <c r="A23" s="15" t="inlineStr">
        <is>
          <t>B019</t>
        </is>
      </c>
      <c r="B23" s="15" t="inlineStr">
        <is>
          <t>B</t>
        </is>
      </c>
      <c r="C23" s="17" t="n">
        <v>1752.08</v>
      </c>
      <c r="D23" s="18" t="n">
        <v>20.113</v>
      </c>
      <c r="E23" s="15" t="inlineStr">
        <is>
          <t>2</t>
        </is>
      </c>
      <c r="F23" s="15" t="n">
        <v>1</v>
      </c>
      <c r="G23" s="17" t="n">
        <v>0</v>
      </c>
      <c r="H23" s="16" t="n">
        <v>39042</v>
      </c>
    </row>
    <row r="24">
      <c r="A24" s="15" t="inlineStr">
        <is>
          <t>B020</t>
        </is>
      </c>
      <c r="B24" s="15" t="inlineStr">
        <is>
          <t>B</t>
        </is>
      </c>
      <c r="C24" s="17" t="n">
        <v>1969.56</v>
      </c>
      <c r="D24" s="18" t="n">
        <v>7.9673</v>
      </c>
      <c r="E24" s="15" t="inlineStr">
        <is>
          <t>1</t>
        </is>
      </c>
      <c r="F24" s="15" t="n">
        <v>1</v>
      </c>
      <c r="G24" s="17" t="n">
        <v>0</v>
      </c>
      <c r="H24" s="16" t="n">
        <v>35834</v>
      </c>
    </row>
    <row r="25">
      <c r="A25" s="15" t="inlineStr">
        <is>
          <t>B021</t>
        </is>
      </c>
      <c r="B25" s="15" t="inlineStr">
        <is>
          <t>B</t>
        </is>
      </c>
      <c r="C25" s="17" t="n">
        <v>1480.58</v>
      </c>
      <c r="D25" s="18" t="n">
        <v>22.9062</v>
      </c>
      <c r="E25" s="15" t="inlineStr">
        <is>
          <t>4</t>
        </is>
      </c>
      <c r="F25" s="15" t="n">
        <v>1</v>
      </c>
      <c r="G25" s="17" t="n">
        <v>150</v>
      </c>
      <c r="H25" s="16" t="n">
        <v>44753</v>
      </c>
    </row>
    <row r="26">
      <c r="A26" s="15" t="inlineStr">
        <is>
          <t>B022</t>
        </is>
      </c>
      <c r="B26" s="15" t="inlineStr">
        <is>
          <t>B</t>
        </is>
      </c>
      <c r="C26" s="17" t="n">
        <v>1499.69</v>
      </c>
      <c r="D26" s="18" t="n">
        <v>17.0036</v>
      </c>
      <c r="E26" s="15" t="inlineStr">
        <is>
          <t>3</t>
        </is>
      </c>
      <c r="F26" s="15" t="n">
        <v>1</v>
      </c>
      <c r="G26" s="17" t="n">
        <v>0</v>
      </c>
      <c r="H26" s="16" t="n">
        <v>45839</v>
      </c>
    </row>
    <row r="27">
      <c r="A27" s="15" t="inlineStr">
        <is>
          <t>B023</t>
        </is>
      </c>
      <c r="B27" s="15" t="inlineStr">
        <is>
          <t>B</t>
        </is>
      </c>
      <c r="C27" s="17" t="n">
        <v>1829.99</v>
      </c>
      <c r="D27" s="18" t="n">
        <v>20.5321</v>
      </c>
      <c r="E27" s="15" t="inlineStr">
        <is>
          <t>2</t>
        </is>
      </c>
      <c r="F27" s="15" t="n">
        <v>1</v>
      </c>
      <c r="G27" s="17" t="n">
        <v>120</v>
      </c>
      <c r="H27" s="16" t="n">
        <v>38629</v>
      </c>
    </row>
    <row r="28">
      <c r="A28" s="15" t="inlineStr">
        <is>
          <t>B024</t>
        </is>
      </c>
      <c r="B28" s="15" t="inlineStr">
        <is>
          <t>B</t>
        </is>
      </c>
      <c r="C28" s="17" t="n">
        <v>1315.78</v>
      </c>
      <c r="D28" s="18" t="n">
        <v>13.5197</v>
      </c>
      <c r="E28" s="15" t="inlineStr">
        <is>
          <t>5</t>
        </is>
      </c>
      <c r="F28" s="15" t="n">
        <v>1</v>
      </c>
      <c r="G28" s="17" t="n">
        <v>0</v>
      </c>
      <c r="H28" s="16" t="n">
        <v>43412</v>
      </c>
    </row>
    <row r="29">
      <c r="A29" s="15" t="inlineStr">
        <is>
          <t>B025</t>
        </is>
      </c>
      <c r="B29" s="15" t="inlineStr">
        <is>
          <t>B</t>
        </is>
      </c>
      <c r="C29" s="17" t="n">
        <v>1131.92</v>
      </c>
      <c r="D29" s="18" t="n">
        <v>16.3948</v>
      </c>
      <c r="E29" s="15" t="inlineStr">
        <is>
          <t>7</t>
        </is>
      </c>
      <c r="F29" s="15" t="n">
        <v>1</v>
      </c>
      <c r="G29" s="17" t="n">
        <v>0</v>
      </c>
      <c r="H29" s="16" t="n">
        <v>44046</v>
      </c>
    </row>
    <row r="30">
      <c r="A30" s="15" t="inlineStr">
        <is>
          <t>B026</t>
        </is>
      </c>
      <c r="B30" s="15" t="inlineStr">
        <is>
          <t>B</t>
        </is>
      </c>
      <c r="C30" s="17" t="n">
        <v>1914.24</v>
      </c>
      <c r="D30" s="18" t="n">
        <v>17.7804</v>
      </c>
      <c r="E30" s="15" t="inlineStr">
        <is>
          <t>1</t>
        </is>
      </c>
      <c r="F30" s="15" t="n">
        <v>1</v>
      </c>
      <c r="G30" s="17" t="n">
        <v>50</v>
      </c>
      <c r="H30" s="16" t="n">
        <v>41970</v>
      </c>
    </row>
    <row r="31">
      <c r="A31" s="15" t="inlineStr">
        <is>
          <t>B027</t>
        </is>
      </c>
      <c r="B31" s="15" t="inlineStr">
        <is>
          <t>B</t>
        </is>
      </c>
      <c r="C31" s="17" t="n">
        <v>1279.22</v>
      </c>
      <c r="D31" s="18" t="n">
        <v>29.1882</v>
      </c>
      <c r="E31" s="15" t="inlineStr">
        <is>
          <t>3</t>
        </is>
      </c>
      <c r="F31" s="15" t="n">
        <v>0.75</v>
      </c>
      <c r="G31" s="17" t="n">
        <v>90</v>
      </c>
      <c r="H31" s="16" t="n">
        <v>41544</v>
      </c>
    </row>
    <row r="32">
      <c r="A32" s="15" t="inlineStr">
        <is>
          <t>B028</t>
        </is>
      </c>
      <c r="B32" s="15" t="inlineStr">
        <is>
          <t>B</t>
        </is>
      </c>
      <c r="C32" s="17" t="n">
        <v>1474.49</v>
      </c>
      <c r="D32" s="18" t="n">
        <v>15.2215</v>
      </c>
      <c r="E32" s="15" t="inlineStr">
        <is>
          <t>4</t>
        </is>
      </c>
      <c r="F32" s="15" t="n">
        <v>1</v>
      </c>
      <c r="G32" s="17" t="n">
        <v>120</v>
      </c>
      <c r="H32" s="16" t="n">
        <v>44017</v>
      </c>
    </row>
    <row r="33">
      <c r="A33" s="15" t="inlineStr">
        <is>
          <t>B029</t>
        </is>
      </c>
      <c r="B33" s="15" t="inlineStr">
        <is>
          <t>B</t>
        </is>
      </c>
      <c r="C33" s="17" t="n">
        <v>759.11</v>
      </c>
      <c r="D33" s="18" t="n">
        <v>8.758699999999999</v>
      </c>
      <c r="E33" s="15" t="inlineStr">
        <is>
          <t>5</t>
        </is>
      </c>
      <c r="F33" s="15" t="n">
        <v>0.5</v>
      </c>
      <c r="G33" s="17" t="n">
        <v>0</v>
      </c>
      <c r="H33" s="16" t="n">
        <v>40991</v>
      </c>
    </row>
    <row r="34">
      <c r="A34" s="15" t="inlineStr">
        <is>
          <t>B030</t>
        </is>
      </c>
      <c r="B34" s="15" t="inlineStr">
        <is>
          <t>B</t>
        </is>
      </c>
      <c r="C34" s="17" t="n">
        <v>1119.25</v>
      </c>
      <c r="D34" s="18" t="n">
        <v>11.3863</v>
      </c>
      <c r="E34" s="15" t="inlineStr">
        <is>
          <t>7</t>
        </is>
      </c>
      <c r="F34" s="15" t="n">
        <v>1</v>
      </c>
      <c r="G34" s="17" t="n">
        <v>0</v>
      </c>
      <c r="H34" s="16" t="n">
        <v>45967</v>
      </c>
    </row>
    <row r="35">
      <c r="A35" s="15" t="inlineStr">
        <is>
          <t>B031</t>
        </is>
      </c>
      <c r="B35" s="15" t="inlineStr">
        <is>
          <t>B</t>
        </is>
      </c>
      <c r="C35" s="17" t="n">
        <v>819.17</v>
      </c>
      <c r="D35" s="18" t="n">
        <v>2.7543</v>
      </c>
      <c r="E35" s="15" t="inlineStr">
        <is>
          <t>4</t>
        </is>
      </c>
      <c r="F35" s="15" t="n">
        <v>0.5</v>
      </c>
      <c r="G35" s="17" t="n">
        <v>25</v>
      </c>
      <c r="H35" s="16" t="n">
        <v>41527</v>
      </c>
    </row>
    <row r="36">
      <c r="A36" s="15" t="inlineStr">
        <is>
          <t>B032</t>
        </is>
      </c>
      <c r="B36" s="15" t="inlineStr">
        <is>
          <t>B</t>
        </is>
      </c>
      <c r="C36" s="17" t="n">
        <v>1383.19</v>
      </c>
      <c r="D36" s="18" t="n">
        <v>21.2095</v>
      </c>
      <c r="E36" s="15" t="inlineStr">
        <is>
          <t>4</t>
        </is>
      </c>
      <c r="F36" s="15" t="n">
        <v>1</v>
      </c>
      <c r="G36" s="17" t="n">
        <v>0</v>
      </c>
      <c r="H36" s="16" t="n">
        <v>44932</v>
      </c>
    </row>
    <row r="37">
      <c r="A37" s="15" t="inlineStr">
        <is>
          <t>B033</t>
        </is>
      </c>
      <c r="B37" s="15" t="inlineStr">
        <is>
          <t>B</t>
        </is>
      </c>
      <c r="C37" s="17" t="n">
        <v>1677.43</v>
      </c>
      <c r="D37" s="18" t="n">
        <v>10.2963</v>
      </c>
      <c r="E37" s="15" t="inlineStr">
        <is>
          <t>3</t>
        </is>
      </c>
      <c r="F37" s="15" t="n">
        <v>1</v>
      </c>
      <c r="G37" s="17" t="n">
        <v>120</v>
      </c>
      <c r="H37" s="16" t="n">
        <v>38280</v>
      </c>
    </row>
    <row r="38">
      <c r="A38" s="15" t="inlineStr">
        <is>
          <t>B034</t>
        </is>
      </c>
      <c r="B38" s="15" t="inlineStr">
        <is>
          <t>B</t>
        </is>
      </c>
      <c r="C38" s="17" t="n">
        <v>1177.95</v>
      </c>
      <c r="D38" s="18" t="n">
        <v>11.2602</v>
      </c>
      <c r="E38" s="15" t="inlineStr">
        <is>
          <t>4</t>
        </is>
      </c>
      <c r="F38" s="15" t="n">
        <v>0.75</v>
      </c>
      <c r="G38" s="17" t="n">
        <v>150</v>
      </c>
      <c r="H38" s="16" t="n">
        <v>46071</v>
      </c>
    </row>
    <row r="39">
      <c r="A39" s="15" t="inlineStr">
        <is>
          <t>B035</t>
        </is>
      </c>
      <c r="B39" s="15" t="inlineStr">
        <is>
          <t>B</t>
        </is>
      </c>
      <c r="C39" s="17" t="n">
        <v>849.35</v>
      </c>
      <c r="D39" s="18" t="n">
        <v>24.4417</v>
      </c>
      <c r="E39" s="15" t="inlineStr">
        <is>
          <t>4</t>
        </is>
      </c>
      <c r="F39" s="15" t="n">
        <v>0.5</v>
      </c>
      <c r="G39" s="17" t="n">
        <v>100</v>
      </c>
      <c r="H39" s="16" t="n">
        <v>44822</v>
      </c>
    </row>
    <row r="40">
      <c r="A40" s="15" t="inlineStr">
        <is>
          <t>B036</t>
        </is>
      </c>
      <c r="B40" s="15" t="inlineStr">
        <is>
          <t>B</t>
        </is>
      </c>
      <c r="C40" s="17" t="n">
        <v>1188.68</v>
      </c>
      <c r="D40" s="18" t="n">
        <v>16.8552</v>
      </c>
      <c r="E40" s="15" t="inlineStr">
        <is>
          <t>3</t>
        </is>
      </c>
      <c r="F40" s="15" t="n">
        <v>0.75</v>
      </c>
      <c r="G40" s="17" t="n">
        <v>0</v>
      </c>
      <c r="H40" s="16" t="n">
        <v>44384</v>
      </c>
    </row>
    <row r="41">
      <c r="A41" s="15" t="inlineStr">
        <is>
          <t>B037</t>
        </is>
      </c>
      <c r="B41" s="15" t="inlineStr">
        <is>
          <t>B</t>
        </is>
      </c>
      <c r="C41" s="17" t="n">
        <v>1169.81</v>
      </c>
      <c r="D41" s="18" t="n">
        <v>7.8266</v>
      </c>
      <c r="E41" s="15" t="inlineStr">
        <is>
          <t>7</t>
        </is>
      </c>
      <c r="F41" s="15" t="n">
        <v>1</v>
      </c>
      <c r="G41" s="17" t="n">
        <v>0</v>
      </c>
      <c r="H41" s="16" t="n">
        <v>41010</v>
      </c>
    </row>
    <row r="42">
      <c r="A42" s="15" t="inlineStr">
        <is>
          <t>B038</t>
        </is>
      </c>
      <c r="B42" s="15" t="inlineStr">
        <is>
          <t>B</t>
        </is>
      </c>
      <c r="C42" s="17" t="n">
        <v>1236.67</v>
      </c>
      <c r="D42" s="18" t="n">
        <v>2.1671</v>
      </c>
      <c r="E42" s="15" t="inlineStr">
        <is>
          <t>4</t>
        </is>
      </c>
      <c r="F42" s="15" t="n">
        <v>0.75</v>
      </c>
      <c r="G42" s="17" t="n">
        <v>225</v>
      </c>
      <c r="H42" s="16" t="n">
        <v>44893</v>
      </c>
    </row>
    <row r="43">
      <c r="A43" s="15" t="inlineStr">
        <is>
          <t>B039</t>
        </is>
      </c>
      <c r="B43" s="15" t="inlineStr">
        <is>
          <t>B</t>
        </is>
      </c>
      <c r="C43" s="17" t="n">
        <v>1566.68</v>
      </c>
      <c r="D43" s="18" t="n">
        <v>22.53</v>
      </c>
      <c r="E43" s="15" t="inlineStr">
        <is>
          <t>4</t>
        </is>
      </c>
      <c r="F43" s="15" t="n">
        <v>1</v>
      </c>
      <c r="G43" s="17" t="n">
        <v>200</v>
      </c>
      <c r="H43" s="16" t="n">
        <v>40613</v>
      </c>
    </row>
    <row r="44">
      <c r="A44" s="15" t="inlineStr">
        <is>
          <t>B040</t>
        </is>
      </c>
      <c r="B44" s="15" t="inlineStr">
        <is>
          <t>B</t>
        </is>
      </c>
      <c r="C44" s="17" t="n">
        <v>1461.09</v>
      </c>
      <c r="D44" s="18" t="n">
        <v>12.7885</v>
      </c>
      <c r="E44" s="15" t="inlineStr">
        <is>
          <t>4</t>
        </is>
      </c>
      <c r="F44" s="15" t="n">
        <v>1</v>
      </c>
      <c r="G44" s="17" t="n">
        <v>120</v>
      </c>
      <c r="H44" s="16" t="n">
        <v>44677</v>
      </c>
    </row>
    <row r="45">
      <c r="A45" s="15" t="inlineStr">
        <is>
          <t>B041</t>
        </is>
      </c>
      <c r="B45" s="15" t="inlineStr">
        <is>
          <t>B</t>
        </is>
      </c>
      <c r="C45" s="17" t="n">
        <v>1937.68</v>
      </c>
      <c r="D45" s="18" t="n">
        <v>9.230600000000001</v>
      </c>
      <c r="E45" s="15" t="inlineStr">
        <is>
          <t>2</t>
        </is>
      </c>
      <c r="F45" s="15" t="n">
        <v>1</v>
      </c>
      <c r="G45" s="17" t="n">
        <v>300</v>
      </c>
      <c r="H45" s="16" t="n">
        <v>38696</v>
      </c>
    </row>
    <row r="46">
      <c r="A46" s="15" t="inlineStr">
        <is>
          <t>B042</t>
        </is>
      </c>
      <c r="B46" s="15" t="inlineStr">
        <is>
          <t>B</t>
        </is>
      </c>
      <c r="C46" s="17" t="n">
        <v>1393.7</v>
      </c>
      <c r="D46" s="18" t="n">
        <v>19.0842</v>
      </c>
      <c r="E46" s="15" t="inlineStr">
        <is>
          <t>5</t>
        </is>
      </c>
      <c r="F46" s="15" t="n">
        <v>1</v>
      </c>
      <c r="G46" s="17" t="n">
        <v>120</v>
      </c>
      <c r="H46" s="16" t="n">
        <v>43699</v>
      </c>
    </row>
    <row r="47">
      <c r="A47" s="15" t="inlineStr">
        <is>
          <t>B043</t>
        </is>
      </c>
      <c r="B47" s="15" t="inlineStr">
        <is>
          <t>B</t>
        </is>
      </c>
      <c r="C47" s="17" t="n">
        <v>1367.72</v>
      </c>
      <c r="D47" s="18" t="n">
        <v>19.9635</v>
      </c>
      <c r="E47" s="15" t="inlineStr">
        <is>
          <t>5</t>
        </is>
      </c>
      <c r="F47" s="15" t="n">
        <v>1</v>
      </c>
      <c r="G47" s="17" t="n">
        <v>80</v>
      </c>
      <c r="H47" s="16" t="n">
        <v>43247</v>
      </c>
    </row>
    <row r="48">
      <c r="A48" s="15" t="inlineStr">
        <is>
          <t>B044</t>
        </is>
      </c>
      <c r="B48" s="15" t="inlineStr">
        <is>
          <t>B</t>
        </is>
      </c>
      <c r="C48" s="17" t="n">
        <v>1899.47</v>
      </c>
      <c r="D48" s="18" t="n">
        <v>4.6458</v>
      </c>
      <c r="E48" s="15" t="inlineStr">
        <is>
          <t>2</t>
        </is>
      </c>
      <c r="F48" s="15" t="n">
        <v>1</v>
      </c>
      <c r="G48" s="17" t="n">
        <v>300</v>
      </c>
      <c r="H48" s="16" t="n">
        <v>41871</v>
      </c>
    </row>
    <row r="49">
      <c r="A49" s="15" t="inlineStr">
        <is>
          <t>B045</t>
        </is>
      </c>
      <c r="B49" s="15" t="inlineStr">
        <is>
          <t>B</t>
        </is>
      </c>
      <c r="C49" s="17" t="n">
        <v>704.24</v>
      </c>
      <c r="D49" s="18" t="n">
        <v>13.5616</v>
      </c>
      <c r="E49" s="15" t="inlineStr">
        <is>
          <t>6</t>
        </is>
      </c>
      <c r="F49" s="15" t="n">
        <v>0.5</v>
      </c>
      <c r="G49" s="17" t="n">
        <v>0</v>
      </c>
      <c r="H49" s="16" t="n">
        <v>43773</v>
      </c>
    </row>
    <row r="50">
      <c r="A50" s="15" t="inlineStr">
        <is>
          <t>B046</t>
        </is>
      </c>
      <c r="B50" s="15" t="inlineStr">
        <is>
          <t>B</t>
        </is>
      </c>
      <c r="C50" s="17" t="n">
        <v>1399.69</v>
      </c>
      <c r="D50" s="18" t="n">
        <v>21.1684</v>
      </c>
      <c r="E50" s="15" t="inlineStr">
        <is>
          <t>6</t>
        </is>
      </c>
      <c r="F50" s="15" t="n">
        <v>1</v>
      </c>
      <c r="G50" s="17" t="n">
        <v>150</v>
      </c>
      <c r="H50" s="16" t="n">
        <v>37521</v>
      </c>
    </row>
    <row r="51">
      <c r="A51" s="15" t="inlineStr">
        <is>
          <t>B047</t>
        </is>
      </c>
      <c r="B51" s="15" t="inlineStr">
        <is>
          <t>B</t>
        </is>
      </c>
      <c r="C51" s="17" t="n">
        <v>1889.4</v>
      </c>
      <c r="D51" s="18" t="n">
        <v>5.2692</v>
      </c>
      <c r="E51" s="15" t="inlineStr">
        <is>
          <t>1</t>
        </is>
      </c>
      <c r="F51" s="15" t="n">
        <v>1</v>
      </c>
      <c r="G51" s="17" t="n">
        <v>80</v>
      </c>
      <c r="H51" s="16" t="n">
        <v>45162</v>
      </c>
    </row>
    <row r="52">
      <c r="A52" s="15" t="inlineStr">
        <is>
          <t>B048</t>
        </is>
      </c>
      <c r="B52" s="15" t="inlineStr">
        <is>
          <t>B</t>
        </is>
      </c>
      <c r="C52" s="17" t="n">
        <v>823.28</v>
      </c>
      <c r="D52" s="18" t="n">
        <v>21.1473</v>
      </c>
      <c r="E52" s="15" t="inlineStr">
        <is>
          <t>4</t>
        </is>
      </c>
      <c r="F52" s="15" t="n">
        <v>0.5</v>
      </c>
      <c r="G52" s="17" t="n">
        <v>0</v>
      </c>
      <c r="H52" s="16" t="n">
        <v>38189</v>
      </c>
    </row>
    <row r="53">
      <c r="A53" s="15" t="inlineStr">
        <is>
          <t>B049</t>
        </is>
      </c>
      <c r="B53" s="15" t="inlineStr">
        <is>
          <t>B</t>
        </is>
      </c>
      <c r="C53" s="17" t="n">
        <v>2155.51</v>
      </c>
      <c r="D53" s="18" t="n">
        <v>11.5295</v>
      </c>
      <c r="E53" s="15" t="inlineStr">
        <is>
          <t>Quadri</t>
        </is>
      </c>
      <c r="F53" s="15" t="n">
        <v>1</v>
      </c>
      <c r="G53" s="17" t="n">
        <v>0</v>
      </c>
      <c r="H53" s="16" t="n">
        <v>42751</v>
      </c>
    </row>
    <row r="54">
      <c r="A54" s="15" t="inlineStr">
        <is>
          <t>B050</t>
        </is>
      </c>
      <c r="B54" s="15" t="inlineStr">
        <is>
          <t>B</t>
        </is>
      </c>
      <c r="C54" s="17" t="n">
        <v>1289.45</v>
      </c>
      <c r="D54" s="18" t="n">
        <v>2.2129</v>
      </c>
      <c r="E54" s="15" t="inlineStr">
        <is>
          <t>5</t>
        </is>
      </c>
      <c r="F54" s="15" t="n">
        <v>1</v>
      </c>
      <c r="G54" s="17" t="n">
        <v>0</v>
      </c>
      <c r="H54" s="16" t="n">
        <v>46067</v>
      </c>
    </row>
    <row r="55">
      <c r="A55" s="15" t="inlineStr">
        <is>
          <t>B051</t>
        </is>
      </c>
      <c r="B55" s="15" t="inlineStr">
        <is>
          <t>B</t>
        </is>
      </c>
      <c r="C55" s="17" t="n">
        <v>1274.38</v>
      </c>
      <c r="D55" s="18" t="n">
        <v>12.3157</v>
      </c>
      <c r="E55" s="15" t="inlineStr">
        <is>
          <t>7</t>
        </is>
      </c>
      <c r="F55" s="15" t="n">
        <v>1</v>
      </c>
      <c r="G55" s="17" t="n">
        <v>200</v>
      </c>
      <c r="H55" s="16" t="n">
        <v>43806</v>
      </c>
    </row>
    <row r="56">
      <c r="A56" s="15" t="inlineStr">
        <is>
          <t>B052</t>
        </is>
      </c>
      <c r="B56" s="15" t="inlineStr">
        <is>
          <t>B</t>
        </is>
      </c>
      <c r="C56" s="17" t="n">
        <v>1413.18</v>
      </c>
      <c r="D56" s="18" t="n">
        <v>16.9202</v>
      </c>
      <c r="E56" s="15" t="inlineStr">
        <is>
          <t>5</t>
        </is>
      </c>
      <c r="F56" s="15" t="n">
        <v>1</v>
      </c>
      <c r="G56" s="17" t="n">
        <v>150</v>
      </c>
      <c r="H56" s="16" t="n">
        <v>43897</v>
      </c>
    </row>
    <row r="57">
      <c r="A57" s="15" t="inlineStr">
        <is>
          <t>B053</t>
        </is>
      </c>
      <c r="B57" s="15" t="inlineStr">
        <is>
          <t>B</t>
        </is>
      </c>
      <c r="C57" s="17" t="n">
        <v>773.6900000000001</v>
      </c>
      <c r="D57" s="18" t="n">
        <v>9.6197</v>
      </c>
      <c r="E57" s="15" t="inlineStr">
        <is>
          <t>4</t>
        </is>
      </c>
      <c r="F57" s="15" t="n">
        <v>0.5</v>
      </c>
      <c r="G57" s="17" t="n">
        <v>0</v>
      </c>
      <c r="H57" s="16" t="n">
        <v>45439</v>
      </c>
    </row>
    <row r="58">
      <c r="A58" s="15" t="inlineStr">
        <is>
          <t>B054</t>
        </is>
      </c>
      <c r="B58" s="15" t="inlineStr">
        <is>
          <t>B</t>
        </is>
      </c>
      <c r="C58" s="17" t="n">
        <v>1577.97</v>
      </c>
      <c r="D58" s="18" t="n">
        <v>11.5435</v>
      </c>
      <c r="E58" s="15" t="inlineStr">
        <is>
          <t>4</t>
        </is>
      </c>
      <c r="F58" s="15" t="n">
        <v>1</v>
      </c>
      <c r="G58" s="17" t="n">
        <v>300</v>
      </c>
      <c r="H58" s="16" t="n">
        <v>44138</v>
      </c>
    </row>
    <row r="59">
      <c r="A59" s="15" t="inlineStr">
        <is>
          <t>B055</t>
        </is>
      </c>
      <c r="B59" s="15" t="inlineStr">
        <is>
          <t>B</t>
        </is>
      </c>
      <c r="C59" s="17" t="n">
        <v>1458.84</v>
      </c>
      <c r="D59" s="18" t="n">
        <v>12.2349</v>
      </c>
      <c r="E59" s="15" t="inlineStr">
        <is>
          <t>5</t>
        </is>
      </c>
      <c r="F59" s="15" t="n">
        <v>1</v>
      </c>
      <c r="G59" s="17" t="n">
        <v>200</v>
      </c>
      <c r="H59" s="16" t="n">
        <v>42211</v>
      </c>
    </row>
    <row r="60">
      <c r="A60" s="15" t="inlineStr">
        <is>
          <t>B056</t>
        </is>
      </c>
      <c r="B60" s="15" t="inlineStr">
        <is>
          <t>B</t>
        </is>
      </c>
      <c r="C60" s="17" t="n">
        <v>1484.24</v>
      </c>
      <c r="D60" s="18" t="n">
        <v>15.7586</v>
      </c>
      <c r="E60" s="15" t="inlineStr">
        <is>
          <t>5</t>
        </is>
      </c>
      <c r="F60" s="15" t="n">
        <v>1</v>
      </c>
      <c r="G60" s="17" t="n">
        <v>300</v>
      </c>
      <c r="H60" s="16" t="n">
        <v>45159</v>
      </c>
    </row>
    <row r="61">
      <c r="A61" s="15" t="inlineStr">
        <is>
          <t>B057</t>
        </is>
      </c>
      <c r="B61" s="15" t="inlineStr">
        <is>
          <t>B</t>
        </is>
      </c>
      <c r="C61" s="17" t="n">
        <v>1225.47</v>
      </c>
      <c r="D61" s="18" t="n">
        <v>13.178</v>
      </c>
      <c r="E61" s="15" t="inlineStr">
        <is>
          <t>6</t>
        </is>
      </c>
      <c r="F61" s="15" t="n">
        <v>1</v>
      </c>
      <c r="G61" s="17" t="n">
        <v>0</v>
      </c>
      <c r="H61" s="16" t="n">
        <v>44668</v>
      </c>
    </row>
    <row r="62">
      <c r="A62" s="15" t="inlineStr">
        <is>
          <t>B058</t>
        </is>
      </c>
      <c r="B62" s="15" t="inlineStr">
        <is>
          <t>B</t>
        </is>
      </c>
      <c r="C62" s="17" t="n">
        <v>1289.45</v>
      </c>
      <c r="D62" s="18" t="n">
        <v>18.3113</v>
      </c>
      <c r="E62" s="15" t="inlineStr">
        <is>
          <t>5</t>
        </is>
      </c>
      <c r="F62" s="15" t="n">
        <v>1</v>
      </c>
      <c r="G62" s="17" t="n">
        <v>0</v>
      </c>
      <c r="H62" s="16" t="n">
        <v>46125</v>
      </c>
    </row>
    <row r="63">
      <c r="A63" s="15" t="inlineStr">
        <is>
          <t>B059</t>
        </is>
      </c>
      <c r="B63" s="15" t="inlineStr">
        <is>
          <t>B</t>
        </is>
      </c>
      <c r="C63" s="17" t="n">
        <v>1560.67</v>
      </c>
      <c r="D63" s="18" t="n">
        <v>2.6968</v>
      </c>
      <c r="E63" s="15" t="inlineStr">
        <is>
          <t>3</t>
        </is>
      </c>
      <c r="F63" s="15" t="n">
        <v>1</v>
      </c>
      <c r="G63" s="17" t="n">
        <v>50</v>
      </c>
      <c r="H63" s="16" t="n">
        <v>43541</v>
      </c>
    </row>
    <row r="64">
      <c r="A64" s="15" t="inlineStr">
        <is>
          <t>B060</t>
        </is>
      </c>
      <c r="B64" s="15" t="inlineStr">
        <is>
          <t>B</t>
        </is>
      </c>
      <c r="C64" s="17" t="n">
        <v>1366.87</v>
      </c>
      <c r="D64" s="18" t="n">
        <v>17.175</v>
      </c>
      <c r="E64" s="15" t="inlineStr">
        <is>
          <t>3</t>
        </is>
      </c>
      <c r="F64" s="15" t="n">
        <v>0.75</v>
      </c>
      <c r="G64" s="17" t="n">
        <v>225</v>
      </c>
      <c r="H64" s="16" t="n">
        <v>41731</v>
      </c>
    </row>
    <row r="65">
      <c r="A65" s="15" t="inlineStr">
        <is>
          <t>B061</t>
        </is>
      </c>
      <c r="B65" s="15" t="inlineStr">
        <is>
          <t>B</t>
        </is>
      </c>
      <c r="C65" s="17" t="n">
        <v>1177.95</v>
      </c>
      <c r="D65" s="18" t="n">
        <v>14.4707</v>
      </c>
      <c r="E65" s="15" t="inlineStr">
        <is>
          <t>4</t>
        </is>
      </c>
      <c r="F65" s="15" t="n">
        <v>0.75</v>
      </c>
      <c r="G65" s="17" t="n">
        <v>150</v>
      </c>
      <c r="H65" s="16" t="n">
        <v>45598</v>
      </c>
    </row>
    <row r="66">
      <c r="A66" s="15" t="inlineStr">
        <is>
          <t>B062</t>
        </is>
      </c>
      <c r="B66" s="15" t="inlineStr">
        <is>
          <t>B</t>
        </is>
      </c>
      <c r="C66" s="17" t="n">
        <v>1435.12</v>
      </c>
      <c r="D66" s="18" t="n">
        <v>26.4321</v>
      </c>
      <c r="E66" s="15" t="inlineStr">
        <is>
          <t>4</t>
        </is>
      </c>
      <c r="F66" s="15" t="n">
        <v>1</v>
      </c>
      <c r="G66" s="17" t="n">
        <v>80</v>
      </c>
      <c r="H66" s="16" t="n">
        <v>44936</v>
      </c>
    </row>
    <row r="67">
      <c r="A67" s="15" t="inlineStr">
        <is>
          <t>B063</t>
        </is>
      </c>
      <c r="B67" s="15" t="inlineStr">
        <is>
          <t>B</t>
        </is>
      </c>
      <c r="C67" s="17" t="n">
        <v>1436.81</v>
      </c>
      <c r="D67" s="18" t="n">
        <v>13.551</v>
      </c>
      <c r="E67" s="15" t="inlineStr">
        <is>
          <t>4</t>
        </is>
      </c>
      <c r="F67" s="15" t="n">
        <v>1</v>
      </c>
      <c r="G67" s="17" t="n">
        <v>0</v>
      </c>
      <c r="H67" s="16" t="n">
        <v>40069</v>
      </c>
    </row>
    <row r="68">
      <c r="A68" s="15" t="inlineStr">
        <is>
          <t>B064</t>
        </is>
      </c>
      <c r="B68" s="15" t="inlineStr">
        <is>
          <t>B</t>
        </is>
      </c>
      <c r="C68" s="17" t="n">
        <v>1287.07</v>
      </c>
      <c r="D68" s="18" t="n">
        <v>16.9725</v>
      </c>
      <c r="E68" s="15" t="inlineStr">
        <is>
          <t>7</t>
        </is>
      </c>
      <c r="F68" s="15" t="n">
        <v>1</v>
      </c>
      <c r="G68" s="17" t="n">
        <v>200</v>
      </c>
      <c r="H68" s="16" t="n">
        <v>42560</v>
      </c>
    </row>
    <row r="69">
      <c r="A69" s="15" t="inlineStr">
        <is>
          <t>B065</t>
        </is>
      </c>
      <c r="B69" s="15" t="inlineStr">
        <is>
          <t>B</t>
        </is>
      </c>
      <c r="C69" s="17" t="n">
        <v>1432.5</v>
      </c>
      <c r="D69" s="18" t="n">
        <v>5.0881</v>
      </c>
      <c r="E69" s="15" t="inlineStr">
        <is>
          <t>5</t>
        </is>
      </c>
      <c r="F69" s="15" t="n">
        <v>1</v>
      </c>
      <c r="G69" s="17" t="n">
        <v>200</v>
      </c>
      <c r="H69" s="16" t="n">
        <v>44535</v>
      </c>
    </row>
    <row r="70">
      <c r="A70" s="15" t="inlineStr">
        <is>
          <t>B066</t>
        </is>
      </c>
      <c r="B70" s="15" t="inlineStr">
        <is>
          <t>B</t>
        </is>
      </c>
      <c r="C70" s="17" t="n">
        <v>1692.82</v>
      </c>
      <c r="D70" s="18" t="n">
        <v>9.1441</v>
      </c>
      <c r="E70" s="15" t="inlineStr">
        <is>
          <t>2</t>
        </is>
      </c>
      <c r="F70" s="15" t="n">
        <v>1</v>
      </c>
      <c r="G70" s="17" t="n">
        <v>0</v>
      </c>
      <c r="H70" s="16" t="n">
        <v>42990</v>
      </c>
    </row>
    <row r="71">
      <c r="A71" s="15" t="inlineStr">
        <is>
          <t>B067</t>
        </is>
      </c>
      <c r="B71" s="15" t="inlineStr">
        <is>
          <t>B</t>
        </is>
      </c>
      <c r="C71" s="17" t="n">
        <v>1177.95</v>
      </c>
      <c r="D71" s="18" t="n">
        <v>5.2953</v>
      </c>
      <c r="E71" s="15" t="inlineStr">
        <is>
          <t>4</t>
        </is>
      </c>
      <c r="F71" s="15" t="n">
        <v>0.75</v>
      </c>
      <c r="G71" s="17" t="n">
        <v>150</v>
      </c>
      <c r="H71" s="16" t="n">
        <v>45658</v>
      </c>
    </row>
    <row r="72">
      <c r="A72" s="15" t="inlineStr">
        <is>
          <t>B068</t>
        </is>
      </c>
      <c r="B72" s="15" t="inlineStr">
        <is>
          <t>B</t>
        </is>
      </c>
      <c r="C72" s="17" t="n">
        <v>1461.91</v>
      </c>
      <c r="D72" s="18" t="n">
        <v>9.084199999999999</v>
      </c>
      <c r="E72" s="15" t="inlineStr">
        <is>
          <t>4</t>
        </is>
      </c>
      <c r="F72" s="15" t="n">
        <v>1</v>
      </c>
      <c r="G72" s="17" t="n">
        <v>80</v>
      </c>
      <c r="H72" s="16" t="n">
        <v>42024</v>
      </c>
    </row>
    <row r="73">
      <c r="A73" s="15" t="inlineStr">
        <is>
          <t>B069</t>
        </is>
      </c>
      <c r="B73" s="15" t="inlineStr">
        <is>
          <t>B</t>
        </is>
      </c>
      <c r="C73" s="17" t="n">
        <v>1542.4</v>
      </c>
      <c r="D73" s="18" t="n">
        <v>12.9473</v>
      </c>
      <c r="E73" s="15" t="inlineStr">
        <is>
          <t>4</t>
        </is>
      </c>
      <c r="F73" s="15" t="n">
        <v>1</v>
      </c>
      <c r="G73" s="17" t="n">
        <v>80</v>
      </c>
      <c r="H73" s="16" t="n">
        <v>36350</v>
      </c>
    </row>
    <row r="74">
      <c r="A74" s="15" t="inlineStr">
        <is>
          <t>B070</t>
        </is>
      </c>
      <c r="B74" s="15" t="inlineStr">
        <is>
          <t>B</t>
        </is>
      </c>
      <c r="C74" s="17" t="n">
        <v>1343.04</v>
      </c>
      <c r="D74" s="18" t="n">
        <v>11.9406</v>
      </c>
      <c r="E74" s="15" t="inlineStr">
        <is>
          <t>7</t>
        </is>
      </c>
      <c r="F74" s="15" t="n">
        <v>1</v>
      </c>
      <c r="G74" s="17" t="n">
        <v>150</v>
      </c>
      <c r="H74" s="16" t="n">
        <v>35162</v>
      </c>
    </row>
    <row r="75">
      <c r="A75" s="15" t="inlineStr">
        <is>
          <t>B071</t>
        </is>
      </c>
      <c r="B75" s="15" t="inlineStr">
        <is>
          <t>B</t>
        </is>
      </c>
      <c r="C75" s="17" t="n">
        <v>904.87</v>
      </c>
      <c r="D75" s="18" t="n">
        <v>17.2249</v>
      </c>
      <c r="E75" s="15" t="inlineStr">
        <is>
          <t>4</t>
        </is>
      </c>
      <c r="F75" s="15" t="n">
        <v>0.5</v>
      </c>
      <c r="G75" s="17" t="n">
        <v>150</v>
      </c>
      <c r="H75" s="16" t="n">
        <v>41749</v>
      </c>
    </row>
    <row r="76">
      <c r="A76" s="15" t="inlineStr">
        <is>
          <t>B072</t>
        </is>
      </c>
      <c r="B76" s="15" t="inlineStr">
        <is>
          <t>B</t>
        </is>
      </c>
      <c r="C76" s="17" t="n">
        <v>1480.58</v>
      </c>
      <c r="D76" s="18" t="n">
        <v>9.324199999999999</v>
      </c>
      <c r="E76" s="15" t="inlineStr">
        <is>
          <t>4</t>
        </is>
      </c>
      <c r="F76" s="15" t="n">
        <v>1</v>
      </c>
      <c r="G76" s="17" t="n">
        <v>150</v>
      </c>
      <c r="H76" s="16" t="n">
        <v>44399</v>
      </c>
    </row>
    <row r="77">
      <c r="A77" s="15" t="inlineStr">
        <is>
          <t>B073</t>
        </is>
      </c>
      <c r="B77" s="15" t="inlineStr">
        <is>
          <t>B</t>
        </is>
      </c>
      <c r="C77" s="17" t="n">
        <v>1577.97</v>
      </c>
      <c r="D77" s="18" t="n">
        <v>19.626</v>
      </c>
      <c r="E77" s="15" t="inlineStr">
        <is>
          <t>4</t>
        </is>
      </c>
      <c r="F77" s="15" t="n">
        <v>1</v>
      </c>
      <c r="G77" s="17" t="n">
        <v>300</v>
      </c>
      <c r="H77" s="16" t="n">
        <v>44674</v>
      </c>
    </row>
    <row r="78">
      <c r="A78" s="15" t="inlineStr">
        <is>
          <t>B074</t>
        </is>
      </c>
      <c r="B78" s="15" t="inlineStr">
        <is>
          <t>B</t>
        </is>
      </c>
      <c r="C78" s="17" t="n">
        <v>1541.58</v>
      </c>
      <c r="D78" s="18" t="n">
        <v>7.124</v>
      </c>
      <c r="E78" s="15" t="inlineStr">
        <is>
          <t>4</t>
        </is>
      </c>
      <c r="F78" s="15" t="n">
        <v>1</v>
      </c>
      <c r="G78" s="17" t="n">
        <v>120</v>
      </c>
      <c r="H78" s="16" t="n">
        <v>38550</v>
      </c>
    </row>
    <row r="79">
      <c r="A79" s="15" t="inlineStr">
        <is>
          <t>B075</t>
        </is>
      </c>
      <c r="B79" s="15" t="inlineStr">
        <is>
          <t>B</t>
        </is>
      </c>
      <c r="C79" s="17" t="n">
        <v>1450.21</v>
      </c>
      <c r="D79" s="18" t="n">
        <v>12.0726</v>
      </c>
      <c r="E79" s="15" t="inlineStr">
        <is>
          <t>4</t>
        </is>
      </c>
      <c r="F79" s="15" t="n">
        <v>1</v>
      </c>
      <c r="G79" s="17" t="n">
        <v>0</v>
      </c>
      <c r="H79" s="16" t="n">
        <v>39523</v>
      </c>
    </row>
    <row r="80">
      <c r="A80" s="15" t="inlineStr">
        <is>
          <t>B076</t>
        </is>
      </c>
      <c r="B80" s="15" t="inlineStr">
        <is>
          <t>B</t>
        </is>
      </c>
      <c r="C80" s="17" t="n">
        <v>1079.1</v>
      </c>
      <c r="D80" s="18" t="n">
        <v>2.3027</v>
      </c>
      <c r="E80" s="15" t="inlineStr">
        <is>
          <t>4</t>
        </is>
      </c>
      <c r="F80" s="15" t="n">
        <v>0.75</v>
      </c>
      <c r="G80" s="17" t="n">
        <v>0</v>
      </c>
      <c r="H80" s="16" t="n">
        <v>45829</v>
      </c>
    </row>
    <row r="81">
      <c r="A81" s="15" t="inlineStr">
        <is>
          <t>B077</t>
        </is>
      </c>
      <c r="B81" s="15" t="inlineStr">
        <is>
          <t>B</t>
        </is>
      </c>
      <c r="C81" s="17" t="n">
        <v>1536.97</v>
      </c>
      <c r="D81" s="18" t="n">
        <v>9.803699999999999</v>
      </c>
      <c r="E81" s="15" t="inlineStr">
        <is>
          <t>5</t>
        </is>
      </c>
      <c r="F81" s="15" t="n">
        <v>1</v>
      </c>
      <c r="G81" s="17" t="n">
        <v>300</v>
      </c>
      <c r="H81" s="16" t="n">
        <v>41582</v>
      </c>
    </row>
    <row r="82">
      <c r="A82" s="15" t="inlineStr">
        <is>
          <t>B078</t>
        </is>
      </c>
      <c r="B82" s="15" t="inlineStr">
        <is>
          <t>B</t>
        </is>
      </c>
      <c r="C82" s="17" t="n">
        <v>1970.28</v>
      </c>
      <c r="D82" s="18" t="n">
        <v>12.1962</v>
      </c>
      <c r="E82" s="15" t="inlineStr">
        <is>
          <t>1</t>
        </is>
      </c>
      <c r="F82" s="15" t="n">
        <v>1</v>
      </c>
      <c r="G82" s="17" t="n">
        <v>200</v>
      </c>
      <c r="H82" s="16" t="n">
        <v>44988</v>
      </c>
    </row>
    <row r="83">
      <c r="A83" s="15" t="inlineStr">
        <is>
          <t>B079</t>
        </is>
      </c>
      <c r="B83" s="15" t="inlineStr">
        <is>
          <t>B</t>
        </is>
      </c>
      <c r="C83" s="17" t="n">
        <v>1546.41</v>
      </c>
      <c r="D83" s="18" t="n">
        <v>11.8658</v>
      </c>
      <c r="E83" s="15" t="inlineStr">
        <is>
          <t>3</t>
        </is>
      </c>
      <c r="F83" s="15" t="n">
        <v>1</v>
      </c>
      <c r="G83" s="17" t="n">
        <v>50</v>
      </c>
      <c r="H83" s="16" t="n">
        <v>44868</v>
      </c>
    </row>
    <row r="84">
      <c r="A84" s="15" t="inlineStr">
        <is>
          <t>B080</t>
        </is>
      </c>
      <c r="B84" s="15" t="inlineStr">
        <is>
          <t>B</t>
        </is>
      </c>
      <c r="C84" s="17" t="n">
        <v>1234.05</v>
      </c>
      <c r="D84" s="18" t="n">
        <v>26.1772</v>
      </c>
      <c r="E84" s="15" t="inlineStr">
        <is>
          <t>4</t>
        </is>
      </c>
      <c r="F84" s="15" t="n">
        <v>0.75</v>
      </c>
      <c r="G84" s="17" t="n">
        <v>112.5</v>
      </c>
      <c r="H84" s="16" t="n">
        <v>36868</v>
      </c>
    </row>
    <row r="85">
      <c r="A85" s="15" t="inlineStr">
        <is>
          <t>B081</t>
        </is>
      </c>
      <c r="B85" s="15" t="inlineStr">
        <is>
          <t>B</t>
        </is>
      </c>
      <c r="C85" s="17" t="n">
        <v>1421.67</v>
      </c>
      <c r="D85" s="18" t="n">
        <v>22.5457</v>
      </c>
      <c r="E85" s="15" t="inlineStr">
        <is>
          <t>4</t>
        </is>
      </c>
      <c r="F85" s="15" t="n">
        <v>1</v>
      </c>
      <c r="G85" s="17" t="n">
        <v>80</v>
      </c>
      <c r="H85" s="16" t="n">
        <v>46098</v>
      </c>
    </row>
    <row r="86">
      <c r="A86" s="15" t="inlineStr">
        <is>
          <t>B082</t>
        </is>
      </c>
      <c r="B86" s="15" t="inlineStr">
        <is>
          <t>B</t>
        </is>
      </c>
      <c r="C86" s="17" t="n">
        <v>1151.71</v>
      </c>
      <c r="D86" s="18" t="n">
        <v>23.6393</v>
      </c>
      <c r="E86" s="15" t="inlineStr">
        <is>
          <t>7</t>
        </is>
      </c>
      <c r="F86" s="15" t="n">
        <v>1</v>
      </c>
      <c r="G86" s="17" t="n">
        <v>50</v>
      </c>
      <c r="H86" s="16" t="n">
        <v>45179</v>
      </c>
    </row>
    <row r="87">
      <c r="A87" s="15" t="inlineStr">
        <is>
          <t>B083</t>
        </is>
      </c>
      <c r="B87" s="15" t="inlineStr">
        <is>
          <t>B</t>
        </is>
      </c>
      <c r="C87" s="17" t="n">
        <v>1383.19</v>
      </c>
      <c r="D87" s="18" t="n">
        <v>19.9734</v>
      </c>
      <c r="E87" s="15" t="inlineStr">
        <is>
          <t>4</t>
        </is>
      </c>
      <c r="F87" s="15" t="n">
        <v>1</v>
      </c>
      <c r="G87" s="17" t="n">
        <v>0</v>
      </c>
      <c r="H87" s="16" t="n">
        <v>44149</v>
      </c>
    </row>
    <row r="88">
      <c r="A88" s="15" t="inlineStr">
        <is>
          <t>B084</t>
        </is>
      </c>
      <c r="B88" s="15" t="inlineStr">
        <is>
          <t>B</t>
        </is>
      </c>
      <c r="C88" s="17" t="n">
        <v>1553.28</v>
      </c>
      <c r="D88" s="18" t="n">
        <v>15.8011</v>
      </c>
      <c r="E88" s="15" t="inlineStr">
        <is>
          <t>4</t>
        </is>
      </c>
      <c r="F88" s="15" t="n">
        <v>1</v>
      </c>
      <c r="G88" s="17" t="n">
        <v>200</v>
      </c>
      <c r="H88" s="16" t="n">
        <v>41844</v>
      </c>
    </row>
    <row r="89">
      <c r="A89" s="15" t="inlineStr">
        <is>
          <t>B085</t>
        </is>
      </c>
      <c r="B89" s="15" t="inlineStr">
        <is>
          <t>B</t>
        </is>
      </c>
      <c r="C89" s="17" t="n">
        <v>815.24</v>
      </c>
      <c r="D89" s="18" t="n">
        <v>10.656</v>
      </c>
      <c r="E89" s="15" t="inlineStr">
        <is>
          <t>4</t>
        </is>
      </c>
      <c r="F89" s="15" t="n">
        <v>0.5</v>
      </c>
      <c r="G89" s="17" t="n">
        <v>40</v>
      </c>
      <c r="H89" s="16" t="n">
        <v>44021</v>
      </c>
    </row>
    <row r="90">
      <c r="A90" s="15" t="inlineStr">
        <is>
          <t>B086</t>
        </is>
      </c>
      <c r="B90" s="15" t="inlineStr">
        <is>
          <t>B</t>
        </is>
      </c>
      <c r="C90" s="17" t="n">
        <v>1383.19</v>
      </c>
      <c r="D90" s="18" t="n">
        <v>11.8565</v>
      </c>
      <c r="E90" s="15" t="inlineStr">
        <is>
          <t>4</t>
        </is>
      </c>
      <c r="F90" s="15" t="n">
        <v>1</v>
      </c>
      <c r="G90" s="17" t="n">
        <v>0</v>
      </c>
      <c r="H90" s="16" t="n">
        <v>44155</v>
      </c>
    </row>
    <row r="91">
      <c r="A91" s="15" t="inlineStr">
        <is>
          <t>B087</t>
        </is>
      </c>
      <c r="B91" s="15" t="inlineStr">
        <is>
          <t>B</t>
        </is>
      </c>
      <c r="C91" s="17" t="n">
        <v>1100.34</v>
      </c>
      <c r="D91" s="18" t="n">
        <v>18.0034</v>
      </c>
      <c r="E91" s="15" t="inlineStr">
        <is>
          <t>4</t>
        </is>
      </c>
      <c r="F91" s="15" t="n">
        <v>0.75</v>
      </c>
      <c r="G91" s="17" t="n">
        <v>0</v>
      </c>
      <c r="H91" s="16" t="n">
        <v>43470</v>
      </c>
    </row>
    <row r="92">
      <c r="A92" s="15" t="inlineStr">
        <is>
          <t>B088</t>
        </is>
      </c>
      <c r="B92" s="15" t="inlineStr">
        <is>
          <t>B</t>
        </is>
      </c>
      <c r="C92" s="17" t="n">
        <v>802.03</v>
      </c>
      <c r="D92" s="18" t="n">
        <v>11.1017</v>
      </c>
      <c r="E92" s="15" t="inlineStr">
        <is>
          <t>4</t>
        </is>
      </c>
      <c r="F92" s="15" t="n">
        <v>0.5</v>
      </c>
      <c r="G92" s="17" t="n">
        <v>0</v>
      </c>
      <c r="H92" s="16" t="n">
        <v>41707</v>
      </c>
    </row>
    <row r="93">
      <c r="A93" s="15" t="inlineStr">
        <is>
          <t>B089</t>
        </is>
      </c>
      <c r="B93" s="15" t="inlineStr">
        <is>
          <t>B</t>
        </is>
      </c>
      <c r="C93" s="17" t="n">
        <v>1103.08</v>
      </c>
      <c r="D93" s="18" t="n">
        <v>19.4093</v>
      </c>
      <c r="E93" s="15" t="inlineStr">
        <is>
          <t>5</t>
        </is>
      </c>
      <c r="F93" s="15" t="n">
        <v>0.75</v>
      </c>
      <c r="G93" s="17" t="n">
        <v>112.5</v>
      </c>
      <c r="H93" s="16" t="n">
        <v>44341</v>
      </c>
    </row>
    <row r="94">
      <c r="A94" s="15" t="inlineStr">
        <is>
          <t>B090</t>
        </is>
      </c>
      <c r="B94" s="15" t="inlineStr">
        <is>
          <t>B</t>
        </is>
      </c>
      <c r="C94" s="17" t="n">
        <v>1752.08</v>
      </c>
      <c r="D94" s="18" t="n">
        <v>5.922</v>
      </c>
      <c r="E94" s="15" t="inlineStr">
        <is>
          <t>2</t>
        </is>
      </c>
      <c r="F94" s="15" t="n">
        <v>1</v>
      </c>
      <c r="G94" s="17" t="n">
        <v>0</v>
      </c>
      <c r="H94" s="16" t="n">
        <v>38577</v>
      </c>
    </row>
    <row r="95">
      <c r="A95" s="15" t="inlineStr">
        <is>
          <t>B091</t>
        </is>
      </c>
      <c r="B95" s="15" t="inlineStr">
        <is>
          <t>B</t>
        </is>
      </c>
      <c r="C95" s="17" t="n">
        <v>1321.91</v>
      </c>
      <c r="D95" s="18" t="n">
        <v>14.5077</v>
      </c>
      <c r="E95" s="15" t="inlineStr">
        <is>
          <t>5</t>
        </is>
      </c>
      <c r="F95" s="15" t="n">
        <v>1</v>
      </c>
      <c r="G95" s="17" t="n">
        <v>50</v>
      </c>
      <c r="H95" s="16" t="n">
        <v>45163</v>
      </c>
    </row>
    <row r="96">
      <c r="A96" s="15" t="inlineStr">
        <is>
          <t>B092</t>
        </is>
      </c>
      <c r="B96" s="15" t="inlineStr">
        <is>
          <t>B</t>
        </is>
      </c>
      <c r="C96" s="17" t="n">
        <v>1387.78</v>
      </c>
      <c r="D96" s="18" t="n">
        <v>29.6456</v>
      </c>
      <c r="E96" s="15" t="inlineStr">
        <is>
          <t>5</t>
        </is>
      </c>
      <c r="F96" s="15" t="n">
        <v>1</v>
      </c>
      <c r="G96" s="17" t="n">
        <v>50</v>
      </c>
      <c r="H96" s="16" t="n">
        <v>39952</v>
      </c>
    </row>
    <row r="97">
      <c r="A97" s="15" t="inlineStr">
        <is>
          <t>C093</t>
        </is>
      </c>
      <c r="B97" s="15" t="inlineStr">
        <is>
          <t>C</t>
        </is>
      </c>
      <c r="C97" s="17" t="n">
        <v>1528.2</v>
      </c>
      <c r="D97" s="18" t="n">
        <v>20.2632</v>
      </c>
      <c r="E97" s="15" t="inlineStr">
        <is>
          <t>3</t>
        </is>
      </c>
      <c r="F97" s="15" t="n">
        <v>1</v>
      </c>
      <c r="G97" s="17" t="n">
        <v>0</v>
      </c>
      <c r="H97" s="16" t="n">
        <v>43945</v>
      </c>
    </row>
    <row r="98">
      <c r="A98" s="15" t="inlineStr">
        <is>
          <t>C094</t>
        </is>
      </c>
      <c r="B98" s="15" t="inlineStr">
        <is>
          <t>C</t>
        </is>
      </c>
      <c r="C98" s="17" t="n">
        <v>857.35</v>
      </c>
      <c r="D98" s="18" t="n">
        <v>14.2356</v>
      </c>
      <c r="E98" s="15" t="inlineStr">
        <is>
          <t>3</t>
        </is>
      </c>
      <c r="F98" s="15" t="n">
        <v>0.5</v>
      </c>
      <c r="G98" s="17" t="n">
        <v>0</v>
      </c>
      <c r="H98" s="16" t="n">
        <v>42951</v>
      </c>
    </row>
    <row r="99">
      <c r="A99" s="15" t="inlineStr">
        <is>
          <t>C095</t>
        </is>
      </c>
      <c r="B99" s="15" t="inlineStr">
        <is>
          <t>C</t>
        </is>
      </c>
      <c r="C99" s="17" t="n">
        <v>901.25</v>
      </c>
      <c r="D99" s="18" t="n">
        <v>4.4375</v>
      </c>
      <c r="E99" s="15" t="inlineStr">
        <is>
          <t>3</t>
        </is>
      </c>
      <c r="F99" s="15" t="n">
        <v>0.5</v>
      </c>
      <c r="G99" s="17" t="n">
        <v>75</v>
      </c>
      <c r="H99" s="16" t="n">
        <v>44351</v>
      </c>
    </row>
    <row r="100">
      <c r="A100" s="15" t="inlineStr">
        <is>
          <t>C096</t>
        </is>
      </c>
      <c r="B100" s="15" t="inlineStr">
        <is>
          <t>C</t>
        </is>
      </c>
      <c r="C100" s="17" t="n">
        <v>1474.49</v>
      </c>
      <c r="D100" s="18" t="n">
        <v>6.5612</v>
      </c>
      <c r="E100" s="15" t="inlineStr">
        <is>
          <t>4</t>
        </is>
      </c>
      <c r="F100" s="15" t="n">
        <v>1</v>
      </c>
      <c r="G100" s="17" t="n">
        <v>120</v>
      </c>
      <c r="H100" s="16" t="n">
        <v>42963</v>
      </c>
    </row>
    <row r="101">
      <c r="A101" s="15" t="inlineStr">
        <is>
          <t>C097</t>
        </is>
      </c>
      <c r="B101" s="15" t="inlineStr">
        <is>
          <t>C</t>
        </is>
      </c>
      <c r="C101" s="17" t="n">
        <v>1340.74</v>
      </c>
      <c r="D101" s="18" t="n">
        <v>16.427</v>
      </c>
      <c r="E101" s="15" t="inlineStr">
        <is>
          <t>6</t>
        </is>
      </c>
      <c r="F101" s="15" t="n">
        <v>1</v>
      </c>
      <c r="G101" s="17" t="n">
        <v>0</v>
      </c>
      <c r="H101" s="16" t="n">
        <v>35261</v>
      </c>
    </row>
    <row r="102">
      <c r="A102" s="15" t="inlineStr">
        <is>
          <t>C098</t>
        </is>
      </c>
      <c r="B102" s="15" t="inlineStr">
        <is>
          <t>C</t>
        </is>
      </c>
      <c r="C102" s="17" t="n">
        <v>1617.66</v>
      </c>
      <c r="D102" s="18" t="n">
        <v>20.0905</v>
      </c>
      <c r="E102" s="15" t="inlineStr">
        <is>
          <t>3</t>
        </is>
      </c>
      <c r="F102" s="15" t="n">
        <v>1</v>
      </c>
      <c r="G102" s="17" t="n">
        <v>50</v>
      </c>
      <c r="H102" s="16" t="n">
        <v>38821</v>
      </c>
    </row>
    <row r="103">
      <c r="A103" s="15" t="inlineStr">
        <is>
          <t>C099</t>
        </is>
      </c>
      <c r="B103" s="15" t="inlineStr">
        <is>
          <t>C</t>
        </is>
      </c>
      <c r="C103" s="17" t="n">
        <v>1467.12</v>
      </c>
      <c r="D103" s="18" t="n">
        <v>12.4172</v>
      </c>
      <c r="E103" s="15" t="inlineStr">
        <is>
          <t>4</t>
        </is>
      </c>
      <c r="F103" s="15" t="n">
        <v>1</v>
      </c>
      <c r="G103" s="17" t="n">
        <v>150</v>
      </c>
      <c r="H103" s="16" t="n">
        <v>45280</v>
      </c>
    </row>
    <row r="104">
      <c r="A104" s="15" t="inlineStr">
        <is>
          <t>C100</t>
        </is>
      </c>
      <c r="B104" s="15" t="inlineStr">
        <is>
          <t>C</t>
        </is>
      </c>
      <c r="C104" s="17" t="n">
        <v>1187.98</v>
      </c>
      <c r="D104" s="18" t="n">
        <v>9.988799999999999</v>
      </c>
      <c r="E104" s="15" t="inlineStr">
        <is>
          <t>4</t>
        </is>
      </c>
      <c r="F104" s="15" t="n">
        <v>0.75</v>
      </c>
      <c r="G104" s="17" t="n">
        <v>150</v>
      </c>
      <c r="H104" s="16" t="n">
        <v>44550</v>
      </c>
    </row>
    <row r="105">
      <c r="A105" s="15" t="inlineStr">
        <is>
          <t>C101</t>
        </is>
      </c>
      <c r="B105" s="15" t="inlineStr">
        <is>
          <t>C</t>
        </is>
      </c>
      <c r="C105" s="17" t="n">
        <v>1394.13</v>
      </c>
      <c r="D105" s="18" t="n">
        <v>16.2724</v>
      </c>
      <c r="E105" s="15" t="inlineStr">
        <is>
          <t>5</t>
        </is>
      </c>
      <c r="F105" s="15" t="n">
        <v>1</v>
      </c>
      <c r="G105" s="17" t="n">
        <v>80</v>
      </c>
      <c r="H105" s="16" t="n">
        <v>40976</v>
      </c>
    </row>
    <row r="106">
      <c r="A106" s="15" t="inlineStr">
        <is>
          <t>C102</t>
        </is>
      </c>
      <c r="B106" s="15" t="inlineStr">
        <is>
          <t>C</t>
        </is>
      </c>
      <c r="C106" s="17" t="n">
        <v>1098.07</v>
      </c>
      <c r="D106" s="18" t="n">
        <v>12.8936</v>
      </c>
      <c r="E106" s="15" t="inlineStr">
        <is>
          <t>5</t>
        </is>
      </c>
      <c r="F106" s="15" t="n">
        <v>0.75</v>
      </c>
      <c r="G106" s="17" t="n">
        <v>90</v>
      </c>
      <c r="H106" s="16" t="n">
        <v>43474</v>
      </c>
    </row>
    <row r="107">
      <c r="A107" s="15" t="inlineStr">
        <is>
          <t>C103</t>
        </is>
      </c>
      <c r="B107" s="15" t="inlineStr">
        <is>
          <t>C</t>
        </is>
      </c>
      <c r="C107" s="17" t="n">
        <v>1336.06</v>
      </c>
      <c r="D107" s="18" t="n">
        <v>18.5598</v>
      </c>
      <c r="E107" s="15" t="inlineStr">
        <is>
          <t>2</t>
        </is>
      </c>
      <c r="F107" s="15" t="n">
        <v>0.75</v>
      </c>
      <c r="G107" s="17" t="n">
        <v>37.5</v>
      </c>
      <c r="H107" s="16" t="n">
        <v>44051</v>
      </c>
    </row>
    <row r="108">
      <c r="A108" s="15" t="inlineStr">
        <is>
          <t>C104</t>
        </is>
      </c>
      <c r="B108" s="15" t="inlineStr">
        <is>
          <t>C</t>
        </is>
      </c>
      <c r="C108" s="17" t="n">
        <v>880.7</v>
      </c>
      <c r="D108" s="18" t="n">
        <v>14.9318</v>
      </c>
      <c r="E108" s="15" t="inlineStr">
        <is>
          <t>7</t>
        </is>
      </c>
      <c r="F108" s="15" t="n">
        <v>0.75</v>
      </c>
      <c r="G108" s="17" t="n">
        <v>0</v>
      </c>
      <c r="H108" s="16" t="n">
        <v>45792</v>
      </c>
    </row>
    <row r="109">
      <c r="A109" s="15" t="inlineStr">
        <is>
          <t>C105</t>
        </is>
      </c>
      <c r="B109" s="15" t="inlineStr">
        <is>
          <t>C</t>
        </is>
      </c>
      <c r="C109" s="17" t="n">
        <v>2294.63</v>
      </c>
      <c r="D109" s="18" t="n">
        <v>21.9779</v>
      </c>
      <c r="E109" s="15" t="inlineStr">
        <is>
          <t>Quadri</t>
        </is>
      </c>
      <c r="F109" s="15" t="n">
        <v>1</v>
      </c>
      <c r="G109" s="17" t="n">
        <v>300</v>
      </c>
      <c r="H109" s="16" t="n">
        <v>44097</v>
      </c>
    </row>
    <row r="110">
      <c r="A110" s="15" t="inlineStr">
        <is>
          <t>C106</t>
        </is>
      </c>
      <c r="B110" s="15" t="inlineStr">
        <is>
          <t>C</t>
        </is>
      </c>
      <c r="C110" s="17" t="n">
        <v>1423.42</v>
      </c>
      <c r="D110" s="18" t="n">
        <v>23.3743</v>
      </c>
      <c r="E110" s="15" t="inlineStr">
        <is>
          <t>4</t>
        </is>
      </c>
      <c r="F110" s="15" t="n">
        <v>1</v>
      </c>
      <c r="G110" s="17" t="n">
        <v>0</v>
      </c>
      <c r="H110" s="16" t="n">
        <v>41186</v>
      </c>
    </row>
    <row r="111">
      <c r="A111" s="15" t="inlineStr">
        <is>
          <t>C107</t>
        </is>
      </c>
      <c r="B111" s="15" t="inlineStr">
        <is>
          <t>C</t>
        </is>
      </c>
      <c r="C111" s="17" t="n">
        <v>1092.62</v>
      </c>
      <c r="D111" s="18" t="n">
        <v>5.1358</v>
      </c>
      <c r="E111" s="15" t="inlineStr">
        <is>
          <t>5</t>
        </is>
      </c>
      <c r="F111" s="15" t="n">
        <v>0.75</v>
      </c>
      <c r="G111" s="17" t="n">
        <v>112.5</v>
      </c>
      <c r="H111" s="16" t="n">
        <v>45558</v>
      </c>
    </row>
    <row r="112">
      <c r="A112" s="15" t="inlineStr">
        <is>
          <t>C108</t>
        </is>
      </c>
      <c r="B112" s="15" t="inlineStr">
        <is>
          <t>C</t>
        </is>
      </c>
      <c r="C112" s="17" t="n">
        <v>1309.17</v>
      </c>
      <c r="D112" s="18" t="n">
        <v>15.3273</v>
      </c>
      <c r="E112" s="15" t="inlineStr">
        <is>
          <t>6</t>
        </is>
      </c>
      <c r="F112" s="15" t="n">
        <v>1</v>
      </c>
      <c r="G112" s="17" t="n">
        <v>50</v>
      </c>
      <c r="H112" s="16" t="n">
        <v>40180</v>
      </c>
    </row>
    <row r="113">
      <c r="A113" s="15" t="inlineStr">
        <is>
          <t>C109</t>
        </is>
      </c>
      <c r="B113" s="15" t="inlineStr">
        <is>
          <t>C</t>
        </is>
      </c>
      <c r="C113" s="17" t="n">
        <v>1289.45</v>
      </c>
      <c r="D113" s="18" t="n">
        <v>2.2875</v>
      </c>
      <c r="E113" s="15" t="inlineStr">
        <is>
          <t>5</t>
        </is>
      </c>
      <c r="F113" s="15" t="n">
        <v>1</v>
      </c>
      <c r="G113" s="17" t="n">
        <v>0</v>
      </c>
      <c r="H113" s="16" t="n">
        <v>46179</v>
      </c>
    </row>
    <row r="114">
      <c r="A114" s="15" t="inlineStr">
        <is>
          <t>C110</t>
        </is>
      </c>
      <c r="B114" s="15" t="inlineStr">
        <is>
          <t>C</t>
        </is>
      </c>
      <c r="C114" s="17" t="n">
        <v>1315.78</v>
      </c>
      <c r="D114" s="18" t="n">
        <v>16.9863</v>
      </c>
      <c r="E114" s="15" t="inlineStr">
        <is>
          <t>5</t>
        </is>
      </c>
      <c r="F114" s="15" t="n">
        <v>1</v>
      </c>
      <c r="G114" s="17" t="n">
        <v>0</v>
      </c>
      <c r="H114" s="16" t="n">
        <v>43697</v>
      </c>
    </row>
    <row r="115">
      <c r="A115" s="15" t="inlineStr">
        <is>
          <t>C111</t>
        </is>
      </c>
      <c r="B115" s="15" t="inlineStr">
        <is>
          <t>C</t>
        </is>
      </c>
      <c r="C115" s="17" t="n">
        <v>1613.75</v>
      </c>
      <c r="D115" s="18" t="n">
        <v>19.7214</v>
      </c>
      <c r="E115" s="15" t="inlineStr">
        <is>
          <t>3</t>
        </is>
      </c>
      <c r="F115" s="15" t="n">
        <v>1</v>
      </c>
      <c r="G115" s="17" t="n">
        <v>0</v>
      </c>
      <c r="H115" s="16" t="n">
        <v>37148</v>
      </c>
    </row>
    <row r="116">
      <c r="A116" s="15" t="inlineStr">
        <is>
          <t>C112</t>
        </is>
      </c>
      <c r="B116" s="15" t="inlineStr">
        <is>
          <t>C</t>
        </is>
      </c>
      <c r="C116" s="17" t="n">
        <v>842.3</v>
      </c>
      <c r="D116" s="18" t="n">
        <v>6.002</v>
      </c>
      <c r="E116" s="15" t="inlineStr">
        <is>
          <t>3</t>
        </is>
      </c>
      <c r="F116" s="15" t="n">
        <v>0.5</v>
      </c>
      <c r="G116" s="17" t="n">
        <v>0</v>
      </c>
      <c r="H116" s="16" t="n">
        <v>45819</v>
      </c>
    </row>
    <row r="117">
      <c r="A117" s="15" t="inlineStr">
        <is>
          <t>C113</t>
        </is>
      </c>
      <c r="B117" s="15" t="inlineStr">
        <is>
          <t>C</t>
        </is>
      </c>
      <c r="C117" s="17" t="n">
        <v>1528.2</v>
      </c>
      <c r="D117" s="18" t="n">
        <v>15.44</v>
      </c>
      <c r="E117" s="15" t="inlineStr">
        <is>
          <t>3</t>
        </is>
      </c>
      <c r="F117" s="15" t="n">
        <v>1</v>
      </c>
      <c r="G117" s="17" t="n">
        <v>0</v>
      </c>
      <c r="H117" s="16" t="n">
        <v>43753</v>
      </c>
    </row>
    <row r="118">
      <c r="A118" s="15" t="inlineStr">
        <is>
          <t>C114</t>
        </is>
      </c>
      <c r="B118" s="15" t="inlineStr">
        <is>
          <t>C</t>
        </is>
      </c>
      <c r="C118" s="17" t="n">
        <v>1556.7</v>
      </c>
      <c r="D118" s="18" t="n">
        <v>20.5448</v>
      </c>
      <c r="E118" s="15" t="inlineStr">
        <is>
          <t>3</t>
        </is>
      </c>
      <c r="F118" s="15" t="n">
        <v>1</v>
      </c>
      <c r="G118" s="17" t="n">
        <v>0</v>
      </c>
      <c r="H118" s="16" t="n">
        <v>40812</v>
      </c>
    </row>
    <row r="119">
      <c r="A119" s="15" t="inlineStr">
        <is>
          <t>C115</t>
        </is>
      </c>
      <c r="B119" s="15" t="inlineStr">
        <is>
          <t>C</t>
        </is>
      </c>
      <c r="C119" s="17" t="n">
        <v>1207.76</v>
      </c>
      <c r="D119" s="18" t="n">
        <v>10.0609</v>
      </c>
      <c r="E119" s="15" t="inlineStr">
        <is>
          <t>7</t>
        </is>
      </c>
      <c r="F119" s="15" t="n">
        <v>1</v>
      </c>
      <c r="G119" s="17" t="n">
        <v>0</v>
      </c>
      <c r="H119" s="16" t="n">
        <v>38238</v>
      </c>
    </row>
    <row r="120">
      <c r="A120" s="15" t="inlineStr">
        <is>
          <t>C116</t>
        </is>
      </c>
      <c r="B120" s="15" t="inlineStr">
        <is>
          <t>C</t>
        </is>
      </c>
      <c r="C120" s="17" t="n">
        <v>1643.8</v>
      </c>
      <c r="D120" s="18" t="n">
        <v>19.3999</v>
      </c>
      <c r="E120" s="15" t="inlineStr">
        <is>
          <t>3</t>
        </is>
      </c>
      <c r="F120" s="15" t="n">
        <v>1</v>
      </c>
      <c r="G120" s="17" t="n">
        <v>200</v>
      </c>
      <c r="H120" s="16" t="n">
        <v>44044</v>
      </c>
    </row>
    <row r="121">
      <c r="A121" s="15" t="inlineStr">
        <is>
          <t>C117</t>
        </is>
      </c>
      <c r="B121" s="15" t="inlineStr">
        <is>
          <t>C</t>
        </is>
      </c>
      <c r="C121" s="17" t="n">
        <v>1119.25</v>
      </c>
      <c r="D121" s="18" t="n">
        <v>23.6589</v>
      </c>
      <c r="E121" s="15" t="inlineStr">
        <is>
          <t>7</t>
        </is>
      </c>
      <c r="F121" s="15" t="n">
        <v>1</v>
      </c>
      <c r="G121" s="17" t="n">
        <v>0</v>
      </c>
      <c r="H121" s="16" t="n">
        <v>45633</v>
      </c>
    </row>
    <row r="122">
      <c r="A122" s="15" t="inlineStr">
        <is>
          <t>C118</t>
        </is>
      </c>
      <c r="B122" s="15" t="inlineStr">
        <is>
          <t>C</t>
        </is>
      </c>
      <c r="C122" s="17" t="n">
        <v>1436.81</v>
      </c>
      <c r="D122" s="18" t="n">
        <v>9.068300000000001</v>
      </c>
      <c r="E122" s="15" t="inlineStr">
        <is>
          <t>4</t>
        </is>
      </c>
      <c r="F122" s="15" t="n">
        <v>1</v>
      </c>
      <c r="G122" s="17" t="n">
        <v>0</v>
      </c>
      <c r="H122" s="16" t="n">
        <v>40581</v>
      </c>
    </row>
    <row r="123">
      <c r="A123" s="15" t="inlineStr">
        <is>
          <t>C119</t>
        </is>
      </c>
      <c r="B123" s="15" t="inlineStr">
        <is>
          <t>C</t>
        </is>
      </c>
      <c r="C123" s="17" t="n">
        <v>1611.34</v>
      </c>
      <c r="D123" s="18" t="n">
        <v>29.0269</v>
      </c>
      <c r="E123" s="15" t="inlineStr">
        <is>
          <t>3</t>
        </is>
      </c>
      <c r="F123" s="15" t="n">
        <v>1</v>
      </c>
      <c r="G123" s="17" t="n">
        <v>150</v>
      </c>
      <c r="H123" s="16" t="n">
        <v>45025</v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9" t="inlineStr">
        <is>
          <t>F24 del mese: deleghe contro cedolini</t>
        </is>
      </c>
    </row>
    <row r="2">
      <c r="A2" s="10" t="inlineStr">
        <is>
          <t>Ritenute IRPEF (codice tributo 1001) e contributi a carico dei dipendenti, per cliente.</t>
        </is>
      </c>
    </row>
    <row r="4" ht="32" customHeight="1">
      <c r="A4" s="11" t="inlineStr">
        <is>
          <t>Cliente</t>
        </is>
      </c>
      <c r="B4" s="11" t="inlineStr">
        <is>
          <t>Ritenute in F24</t>
        </is>
      </c>
      <c r="C4" s="11" t="inlineStr">
        <is>
          <t>Ritenute nei cedolini</t>
        </is>
      </c>
      <c r="D4" s="11" t="inlineStr">
        <is>
          <t>Differenza</t>
        </is>
      </c>
      <c r="E4" s="11" t="inlineStr">
        <is>
          <t>Contributi in F24</t>
        </is>
      </c>
      <c r="F4" s="11" t="inlineStr">
        <is>
          <t>Contributi nei cedolini</t>
        </is>
      </c>
      <c r="G4" s="11" t="inlineStr">
        <is>
          <t>Differenza</t>
        </is>
      </c>
      <c r="H4" s="11" t="inlineStr">
        <is>
          <t>C08 Esito</t>
        </is>
      </c>
    </row>
    <row r="5">
      <c r="A5" s="15" t="inlineStr">
        <is>
          <t>A</t>
        </is>
      </c>
      <c r="B5" s="17" t="n">
        <v>4315.35</v>
      </c>
      <c r="C5" s="19">
        <f>ROUND(SUMIFS(Mese!$Q$5:$Q$254,Mese!$B$5:$B$254,A5),2)</f>
        <v/>
      </c>
      <c r="D5" s="19">
        <f>ROUND(B5-C5,2)</f>
        <v/>
      </c>
      <c r="E5" s="17" t="n">
        <v>3049.26</v>
      </c>
      <c r="F5" s="19">
        <f>ROUND(SUMIFS(Mese!$O$5:$O$254,Mese!$B$5:$B$254,A5),2)</f>
        <v/>
      </c>
      <c r="G5" s="19">
        <f>ROUND(E5-F5,2)</f>
        <v/>
      </c>
      <c r="H5" s="4">
        <f>IF(OR(ABS(D5)&gt;Parametri!$C$11,ABS(G5)&gt;Parametri!$C$11),"ERRORE","OK")</f>
        <v/>
      </c>
    </row>
    <row r="6">
      <c r="A6" s="15" t="inlineStr">
        <is>
          <t>B</t>
        </is>
      </c>
      <c r="B6" s="17" t="n">
        <v>18064.58</v>
      </c>
      <c r="C6" s="19">
        <f>ROUND(SUMIFS(Mese!$Q$5:$Q$254,Mese!$B$5:$B$254,A6),2)</f>
        <v/>
      </c>
      <c r="D6" s="19">
        <f>ROUND(B6-C6,2)</f>
        <v/>
      </c>
      <c r="E6" s="17" t="n">
        <v>12787.84</v>
      </c>
      <c r="F6" s="19">
        <f>ROUND(SUMIFS(Mese!$O$5:$O$254,Mese!$B$5:$B$254,A6),2)</f>
        <v/>
      </c>
      <c r="G6" s="19">
        <f>ROUND(E6-F6,2)</f>
        <v/>
      </c>
      <c r="H6" s="4">
        <f>IF(OR(ABS(D6)&gt;Parametri!$C$11,ABS(G6)&gt;Parametri!$C$11),"ERRORE","OK")</f>
        <v/>
      </c>
    </row>
    <row r="7">
      <c r="A7" s="15" t="inlineStr">
        <is>
          <t>C</t>
        </is>
      </c>
      <c r="B7" s="17" t="n">
        <v>6133.31</v>
      </c>
      <c r="C7" s="19">
        <f>ROUND(SUMIFS(Mese!$Q$5:$Q$254,Mese!$B$5:$B$254,A7),2)</f>
        <v/>
      </c>
      <c r="D7" s="19">
        <f>ROUND(B7-C7,2)</f>
        <v/>
      </c>
      <c r="E7" s="17" t="n">
        <v>4486.35</v>
      </c>
      <c r="F7" s="19">
        <f>ROUND(SUMIFS(Mese!$O$5:$O$254,Mese!$B$5:$B$254,A7),2)</f>
        <v/>
      </c>
      <c r="G7" s="19">
        <f>ROUND(E7-F7,2)</f>
        <v/>
      </c>
      <c r="H7" s="4">
        <f>IF(OR(ABS(D7)&gt;Parametri!$C$11,ABS(G7)&gt;Parametri!$C$11),"ERRORE","OK")</f>
        <v/>
      </c>
    </row>
  </sheetData>
  <conditionalFormatting sqref="H5:H7">
    <cfRule type="cellIs" priority="1" operator="equal" dxfId="0">
      <formula>"ERRORE"</formula>
    </cfRule>
    <cfRule type="cellIs" priority="2" operator="equal" dxfId="1">
      <formula>"OK"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</cols>
  <sheetData>
    <row r="1">
      <c r="A1" s="9" t="inlineStr">
        <is>
          <t>Novembre 2026: la nuova tranche del CCNL Terziario</t>
        </is>
      </c>
    </row>
    <row r="2">
      <c r="A2" s="10" t="inlineStr">
        <is>
          <t>Si aggiorna dal foglio Mese. Superminimo assorbibile: verificare la lettera di assunzione di ciascuno.</t>
        </is>
      </c>
    </row>
    <row r="4" ht="32" customHeight="1">
      <c r="A4" s="11" t="inlineStr">
        <is>
          <t>Matricola</t>
        </is>
      </c>
      <c r="B4" s="11" t="inlineStr">
        <is>
          <t>Cliente</t>
        </is>
      </c>
      <c r="C4" s="11" t="inlineStr">
        <is>
          <t>Livello</t>
        </is>
      </c>
      <c r="D4" s="11" t="inlineStr">
        <is>
          <t>Part-time</t>
        </is>
      </c>
      <c r="E4" s="11" t="inlineStr">
        <is>
          <t>Superminimo</t>
        </is>
      </c>
      <c r="F4" s="11" t="inlineStr">
        <is>
          <t>Assorbibile</t>
        </is>
      </c>
      <c r="G4" s="11" t="inlineStr">
        <is>
          <t>Aumento mensile</t>
        </is>
      </c>
      <c r="H4" s="11" t="inlineStr">
        <is>
          <t>Assorbito</t>
        </is>
      </c>
      <c r="I4" s="11" t="inlineStr">
        <is>
          <t>Da pagare</t>
        </is>
      </c>
      <c r="J4" s="11" t="inlineStr">
        <is>
          <t>Nuovo tabellare</t>
        </is>
      </c>
      <c r="K4" s="11" t="inlineStr">
        <is>
          <t>Nuovo superminimo</t>
        </is>
      </c>
    </row>
    <row r="5">
      <c r="A5" s="24">
        <f>IF(Mese!$A5="","",Mese!A5)</f>
        <v/>
      </c>
      <c r="B5" s="24">
        <f>IF(Mese!$A5="","",Mese!B5)</f>
        <v/>
      </c>
      <c r="C5" s="24">
        <f>IF(Mese!$A5="","",Mese!D5)</f>
        <v/>
      </c>
      <c r="D5" s="24">
        <f>IF(Mese!$A5="","",Mese!F5)</f>
        <v/>
      </c>
      <c r="E5" s="22">
        <f>IF(Mese!$A5="","",Mese!L5)</f>
        <v/>
      </c>
      <c r="F5" s="24">
        <f>IF(Mese!$A5="","",Mese!H5)</f>
        <v/>
      </c>
      <c r="G5" s="19">
        <f>IF($A5="","",ROUND((INDEX(CCNL!$G$5:$G$12,MATCH(C5,CCNL!$A$5:$A$12,0))-INDEX(CCNL!$F$5:$F$12,MATCH(C5,CCNL!$A$5:$A$12,0)))*D5,2))</f>
        <v/>
      </c>
      <c r="H5" s="19">
        <f>IF($A5="","",IF(F5,MIN(E5,G5),0))</f>
        <v/>
      </c>
      <c r="I5" s="19">
        <f>IF($A5="","",ROUND(G5-H5,2))</f>
        <v/>
      </c>
      <c r="J5" s="19">
        <f>IF($A5="","",ROUND(INDEX(CCNL!$G$5:$G$12,MATCH(C5,CCNL!$A$5:$A$12,0))*D5,2))</f>
        <v/>
      </c>
      <c r="K5" s="19">
        <f>IF($A5="","",ROUND(E5-H5,2))</f>
        <v/>
      </c>
    </row>
    <row r="6">
      <c r="A6" s="24">
        <f>IF(Mese!$A6="","",Mese!A6)</f>
        <v/>
      </c>
      <c r="B6" s="24">
        <f>IF(Mese!$A6="","",Mese!B6)</f>
        <v/>
      </c>
      <c r="C6" s="24">
        <f>IF(Mese!$A6="","",Mese!D6)</f>
        <v/>
      </c>
      <c r="D6" s="24">
        <f>IF(Mese!$A6="","",Mese!F6)</f>
        <v/>
      </c>
      <c r="E6" s="22">
        <f>IF(Mese!$A6="","",Mese!L6)</f>
        <v/>
      </c>
      <c r="F6" s="24">
        <f>IF(Mese!$A6="","",Mese!H6)</f>
        <v/>
      </c>
      <c r="G6" s="19">
        <f>IF($A6="","",ROUND((INDEX(CCNL!$G$5:$G$12,MATCH(C6,CCNL!$A$5:$A$12,0))-INDEX(CCNL!$F$5:$F$12,MATCH(C6,CCNL!$A$5:$A$12,0)))*D6,2))</f>
        <v/>
      </c>
      <c r="H6" s="19">
        <f>IF($A6="","",IF(F6,MIN(E6,G6),0))</f>
        <v/>
      </c>
      <c r="I6" s="19">
        <f>IF($A6="","",ROUND(G6-H6,2))</f>
        <v/>
      </c>
      <c r="J6" s="19">
        <f>IF($A6="","",ROUND(INDEX(CCNL!$G$5:$G$12,MATCH(C6,CCNL!$A$5:$A$12,0))*D6,2))</f>
        <v/>
      </c>
      <c r="K6" s="19">
        <f>IF($A6="","",ROUND(E6-H6,2))</f>
        <v/>
      </c>
    </row>
    <row r="7">
      <c r="A7" s="24">
        <f>IF(Mese!$A7="","",Mese!A7)</f>
        <v/>
      </c>
      <c r="B7" s="24">
        <f>IF(Mese!$A7="","",Mese!B7)</f>
        <v/>
      </c>
      <c r="C7" s="24">
        <f>IF(Mese!$A7="","",Mese!D7)</f>
        <v/>
      </c>
      <c r="D7" s="24">
        <f>IF(Mese!$A7="","",Mese!F7)</f>
        <v/>
      </c>
      <c r="E7" s="22">
        <f>IF(Mese!$A7="","",Mese!L7)</f>
        <v/>
      </c>
      <c r="F7" s="24">
        <f>IF(Mese!$A7="","",Mese!H7)</f>
        <v/>
      </c>
      <c r="G7" s="19">
        <f>IF($A7="","",ROUND((INDEX(CCNL!$G$5:$G$12,MATCH(C7,CCNL!$A$5:$A$12,0))-INDEX(CCNL!$F$5:$F$12,MATCH(C7,CCNL!$A$5:$A$12,0)))*D7,2))</f>
        <v/>
      </c>
      <c r="H7" s="19">
        <f>IF($A7="","",IF(F7,MIN(E7,G7),0))</f>
        <v/>
      </c>
      <c r="I7" s="19">
        <f>IF($A7="","",ROUND(G7-H7,2))</f>
        <v/>
      </c>
      <c r="J7" s="19">
        <f>IF($A7="","",ROUND(INDEX(CCNL!$G$5:$G$12,MATCH(C7,CCNL!$A$5:$A$12,0))*D7,2))</f>
        <v/>
      </c>
      <c r="K7" s="19">
        <f>IF($A7="","",ROUND(E7-H7,2))</f>
        <v/>
      </c>
    </row>
    <row r="8">
      <c r="A8" s="24">
        <f>IF(Mese!$A8="","",Mese!A8)</f>
        <v/>
      </c>
      <c r="B8" s="24">
        <f>IF(Mese!$A8="","",Mese!B8)</f>
        <v/>
      </c>
      <c r="C8" s="24">
        <f>IF(Mese!$A8="","",Mese!D8)</f>
        <v/>
      </c>
      <c r="D8" s="24">
        <f>IF(Mese!$A8="","",Mese!F8)</f>
        <v/>
      </c>
      <c r="E8" s="22">
        <f>IF(Mese!$A8="","",Mese!L8)</f>
        <v/>
      </c>
      <c r="F8" s="24">
        <f>IF(Mese!$A8="","",Mese!H8)</f>
        <v/>
      </c>
      <c r="G8" s="19">
        <f>IF($A8="","",ROUND((INDEX(CCNL!$G$5:$G$12,MATCH(C8,CCNL!$A$5:$A$12,0))-INDEX(CCNL!$F$5:$F$12,MATCH(C8,CCNL!$A$5:$A$12,0)))*D8,2))</f>
        <v/>
      </c>
      <c r="H8" s="19">
        <f>IF($A8="","",IF(F8,MIN(E8,G8),0))</f>
        <v/>
      </c>
      <c r="I8" s="19">
        <f>IF($A8="","",ROUND(G8-H8,2))</f>
        <v/>
      </c>
      <c r="J8" s="19">
        <f>IF($A8="","",ROUND(INDEX(CCNL!$G$5:$G$12,MATCH(C8,CCNL!$A$5:$A$12,0))*D8,2))</f>
        <v/>
      </c>
      <c r="K8" s="19">
        <f>IF($A8="","",ROUND(E8-H8,2))</f>
        <v/>
      </c>
    </row>
    <row r="9">
      <c r="A9" s="24">
        <f>IF(Mese!$A9="","",Mese!A9)</f>
        <v/>
      </c>
      <c r="B9" s="24">
        <f>IF(Mese!$A9="","",Mese!B9)</f>
        <v/>
      </c>
      <c r="C9" s="24">
        <f>IF(Mese!$A9="","",Mese!D9)</f>
        <v/>
      </c>
      <c r="D9" s="24">
        <f>IF(Mese!$A9="","",Mese!F9)</f>
        <v/>
      </c>
      <c r="E9" s="22">
        <f>IF(Mese!$A9="","",Mese!L9)</f>
        <v/>
      </c>
      <c r="F9" s="24">
        <f>IF(Mese!$A9="","",Mese!H9)</f>
        <v/>
      </c>
      <c r="G9" s="19">
        <f>IF($A9="","",ROUND((INDEX(CCNL!$G$5:$G$12,MATCH(C9,CCNL!$A$5:$A$12,0))-INDEX(CCNL!$F$5:$F$12,MATCH(C9,CCNL!$A$5:$A$12,0)))*D9,2))</f>
        <v/>
      </c>
      <c r="H9" s="19">
        <f>IF($A9="","",IF(F9,MIN(E9,G9),0))</f>
        <v/>
      </c>
      <c r="I9" s="19">
        <f>IF($A9="","",ROUND(G9-H9,2))</f>
        <v/>
      </c>
      <c r="J9" s="19">
        <f>IF($A9="","",ROUND(INDEX(CCNL!$G$5:$G$12,MATCH(C9,CCNL!$A$5:$A$12,0))*D9,2))</f>
        <v/>
      </c>
      <c r="K9" s="19">
        <f>IF($A9="","",ROUND(E9-H9,2))</f>
        <v/>
      </c>
    </row>
    <row r="10">
      <c r="A10" s="24">
        <f>IF(Mese!$A10="","",Mese!A10)</f>
        <v/>
      </c>
      <c r="B10" s="24">
        <f>IF(Mese!$A10="","",Mese!B10)</f>
        <v/>
      </c>
      <c r="C10" s="24">
        <f>IF(Mese!$A10="","",Mese!D10)</f>
        <v/>
      </c>
      <c r="D10" s="24">
        <f>IF(Mese!$A10="","",Mese!F10)</f>
        <v/>
      </c>
      <c r="E10" s="22">
        <f>IF(Mese!$A10="","",Mese!L10)</f>
        <v/>
      </c>
      <c r="F10" s="24">
        <f>IF(Mese!$A10="","",Mese!H10)</f>
        <v/>
      </c>
      <c r="G10" s="19">
        <f>IF($A10="","",ROUND((INDEX(CCNL!$G$5:$G$12,MATCH(C10,CCNL!$A$5:$A$12,0))-INDEX(CCNL!$F$5:$F$12,MATCH(C10,CCNL!$A$5:$A$12,0)))*D10,2))</f>
        <v/>
      </c>
      <c r="H10" s="19">
        <f>IF($A10="","",IF(F10,MIN(E10,G10),0))</f>
        <v/>
      </c>
      <c r="I10" s="19">
        <f>IF($A10="","",ROUND(G10-H10,2))</f>
        <v/>
      </c>
      <c r="J10" s="19">
        <f>IF($A10="","",ROUND(INDEX(CCNL!$G$5:$G$12,MATCH(C10,CCNL!$A$5:$A$12,0))*D10,2))</f>
        <v/>
      </c>
      <c r="K10" s="19">
        <f>IF($A10="","",ROUND(E10-H10,2))</f>
        <v/>
      </c>
    </row>
    <row r="11">
      <c r="A11" s="24">
        <f>IF(Mese!$A11="","",Mese!A11)</f>
        <v/>
      </c>
      <c r="B11" s="24">
        <f>IF(Mese!$A11="","",Mese!B11)</f>
        <v/>
      </c>
      <c r="C11" s="24">
        <f>IF(Mese!$A11="","",Mese!D11)</f>
        <v/>
      </c>
      <c r="D11" s="24">
        <f>IF(Mese!$A11="","",Mese!F11)</f>
        <v/>
      </c>
      <c r="E11" s="22">
        <f>IF(Mese!$A11="","",Mese!L11)</f>
        <v/>
      </c>
      <c r="F11" s="24">
        <f>IF(Mese!$A11="","",Mese!H11)</f>
        <v/>
      </c>
      <c r="G11" s="19">
        <f>IF($A11="","",ROUND((INDEX(CCNL!$G$5:$G$12,MATCH(C11,CCNL!$A$5:$A$12,0))-INDEX(CCNL!$F$5:$F$12,MATCH(C11,CCNL!$A$5:$A$12,0)))*D11,2))</f>
        <v/>
      </c>
      <c r="H11" s="19">
        <f>IF($A11="","",IF(F11,MIN(E11,G11),0))</f>
        <v/>
      </c>
      <c r="I11" s="19">
        <f>IF($A11="","",ROUND(G11-H11,2))</f>
        <v/>
      </c>
      <c r="J11" s="19">
        <f>IF($A11="","",ROUND(INDEX(CCNL!$G$5:$G$12,MATCH(C11,CCNL!$A$5:$A$12,0))*D11,2))</f>
        <v/>
      </c>
      <c r="K11" s="19">
        <f>IF($A11="","",ROUND(E11-H11,2))</f>
        <v/>
      </c>
    </row>
    <row r="12">
      <c r="A12" s="24">
        <f>IF(Mese!$A12="","",Mese!A12)</f>
        <v/>
      </c>
      <c r="B12" s="24">
        <f>IF(Mese!$A12="","",Mese!B12)</f>
        <v/>
      </c>
      <c r="C12" s="24">
        <f>IF(Mese!$A12="","",Mese!D12)</f>
        <v/>
      </c>
      <c r="D12" s="24">
        <f>IF(Mese!$A12="","",Mese!F12)</f>
        <v/>
      </c>
      <c r="E12" s="22">
        <f>IF(Mese!$A12="","",Mese!L12)</f>
        <v/>
      </c>
      <c r="F12" s="24">
        <f>IF(Mese!$A12="","",Mese!H12)</f>
        <v/>
      </c>
      <c r="G12" s="19">
        <f>IF($A12="","",ROUND((INDEX(CCNL!$G$5:$G$12,MATCH(C12,CCNL!$A$5:$A$12,0))-INDEX(CCNL!$F$5:$F$12,MATCH(C12,CCNL!$A$5:$A$12,0)))*D12,2))</f>
        <v/>
      </c>
      <c r="H12" s="19">
        <f>IF($A12="","",IF(F12,MIN(E12,G12),0))</f>
        <v/>
      </c>
      <c r="I12" s="19">
        <f>IF($A12="","",ROUND(G12-H12,2))</f>
        <v/>
      </c>
      <c r="J12" s="19">
        <f>IF($A12="","",ROUND(INDEX(CCNL!$G$5:$G$12,MATCH(C12,CCNL!$A$5:$A$12,0))*D12,2))</f>
        <v/>
      </c>
      <c r="K12" s="19">
        <f>IF($A12="","",ROUND(E12-H12,2))</f>
        <v/>
      </c>
    </row>
    <row r="13">
      <c r="A13" s="24">
        <f>IF(Mese!$A13="","",Mese!A13)</f>
        <v/>
      </c>
      <c r="B13" s="24">
        <f>IF(Mese!$A13="","",Mese!B13)</f>
        <v/>
      </c>
      <c r="C13" s="24">
        <f>IF(Mese!$A13="","",Mese!D13)</f>
        <v/>
      </c>
      <c r="D13" s="24">
        <f>IF(Mese!$A13="","",Mese!F13)</f>
        <v/>
      </c>
      <c r="E13" s="22">
        <f>IF(Mese!$A13="","",Mese!L13)</f>
        <v/>
      </c>
      <c r="F13" s="24">
        <f>IF(Mese!$A13="","",Mese!H13)</f>
        <v/>
      </c>
      <c r="G13" s="19">
        <f>IF($A13="","",ROUND((INDEX(CCNL!$G$5:$G$12,MATCH(C13,CCNL!$A$5:$A$12,0))-INDEX(CCNL!$F$5:$F$12,MATCH(C13,CCNL!$A$5:$A$12,0)))*D13,2))</f>
        <v/>
      </c>
      <c r="H13" s="19">
        <f>IF($A13="","",IF(F13,MIN(E13,G13),0))</f>
        <v/>
      </c>
      <c r="I13" s="19">
        <f>IF($A13="","",ROUND(G13-H13,2))</f>
        <v/>
      </c>
      <c r="J13" s="19">
        <f>IF($A13="","",ROUND(INDEX(CCNL!$G$5:$G$12,MATCH(C13,CCNL!$A$5:$A$12,0))*D13,2))</f>
        <v/>
      </c>
      <c r="K13" s="19">
        <f>IF($A13="","",ROUND(E13-H13,2))</f>
        <v/>
      </c>
    </row>
    <row r="14">
      <c r="A14" s="24">
        <f>IF(Mese!$A14="","",Mese!A14)</f>
        <v/>
      </c>
      <c r="B14" s="24">
        <f>IF(Mese!$A14="","",Mese!B14)</f>
        <v/>
      </c>
      <c r="C14" s="24">
        <f>IF(Mese!$A14="","",Mese!D14)</f>
        <v/>
      </c>
      <c r="D14" s="24">
        <f>IF(Mese!$A14="","",Mese!F14)</f>
        <v/>
      </c>
      <c r="E14" s="22">
        <f>IF(Mese!$A14="","",Mese!L14)</f>
        <v/>
      </c>
      <c r="F14" s="24">
        <f>IF(Mese!$A14="","",Mese!H14)</f>
        <v/>
      </c>
      <c r="G14" s="19">
        <f>IF($A14="","",ROUND((INDEX(CCNL!$G$5:$G$12,MATCH(C14,CCNL!$A$5:$A$12,0))-INDEX(CCNL!$F$5:$F$12,MATCH(C14,CCNL!$A$5:$A$12,0)))*D14,2))</f>
        <v/>
      </c>
      <c r="H14" s="19">
        <f>IF($A14="","",IF(F14,MIN(E14,G14),0))</f>
        <v/>
      </c>
      <c r="I14" s="19">
        <f>IF($A14="","",ROUND(G14-H14,2))</f>
        <v/>
      </c>
      <c r="J14" s="19">
        <f>IF($A14="","",ROUND(INDEX(CCNL!$G$5:$G$12,MATCH(C14,CCNL!$A$5:$A$12,0))*D14,2))</f>
        <v/>
      </c>
      <c r="K14" s="19">
        <f>IF($A14="","",ROUND(E14-H14,2))</f>
        <v/>
      </c>
    </row>
    <row r="15">
      <c r="A15" s="24">
        <f>IF(Mese!$A15="","",Mese!A15)</f>
        <v/>
      </c>
      <c r="B15" s="24">
        <f>IF(Mese!$A15="","",Mese!B15)</f>
        <v/>
      </c>
      <c r="C15" s="24">
        <f>IF(Mese!$A15="","",Mese!D15)</f>
        <v/>
      </c>
      <c r="D15" s="24">
        <f>IF(Mese!$A15="","",Mese!F15)</f>
        <v/>
      </c>
      <c r="E15" s="22">
        <f>IF(Mese!$A15="","",Mese!L15)</f>
        <v/>
      </c>
      <c r="F15" s="24">
        <f>IF(Mese!$A15="","",Mese!H15)</f>
        <v/>
      </c>
      <c r="G15" s="19">
        <f>IF($A15="","",ROUND((INDEX(CCNL!$G$5:$G$12,MATCH(C15,CCNL!$A$5:$A$12,0))-INDEX(CCNL!$F$5:$F$12,MATCH(C15,CCNL!$A$5:$A$12,0)))*D15,2))</f>
        <v/>
      </c>
      <c r="H15" s="19">
        <f>IF($A15="","",IF(F15,MIN(E15,G15),0))</f>
        <v/>
      </c>
      <c r="I15" s="19">
        <f>IF($A15="","",ROUND(G15-H15,2))</f>
        <v/>
      </c>
      <c r="J15" s="19">
        <f>IF($A15="","",ROUND(INDEX(CCNL!$G$5:$G$12,MATCH(C15,CCNL!$A$5:$A$12,0))*D15,2))</f>
        <v/>
      </c>
      <c r="K15" s="19">
        <f>IF($A15="","",ROUND(E15-H15,2))</f>
        <v/>
      </c>
    </row>
    <row r="16">
      <c r="A16" s="24">
        <f>IF(Mese!$A16="","",Mese!A16)</f>
        <v/>
      </c>
      <c r="B16" s="24">
        <f>IF(Mese!$A16="","",Mese!B16)</f>
        <v/>
      </c>
      <c r="C16" s="24">
        <f>IF(Mese!$A16="","",Mese!D16)</f>
        <v/>
      </c>
      <c r="D16" s="24">
        <f>IF(Mese!$A16="","",Mese!F16)</f>
        <v/>
      </c>
      <c r="E16" s="22">
        <f>IF(Mese!$A16="","",Mese!L16)</f>
        <v/>
      </c>
      <c r="F16" s="24">
        <f>IF(Mese!$A16="","",Mese!H16)</f>
        <v/>
      </c>
      <c r="G16" s="19">
        <f>IF($A16="","",ROUND((INDEX(CCNL!$G$5:$G$12,MATCH(C16,CCNL!$A$5:$A$12,0))-INDEX(CCNL!$F$5:$F$12,MATCH(C16,CCNL!$A$5:$A$12,0)))*D16,2))</f>
        <v/>
      </c>
      <c r="H16" s="19">
        <f>IF($A16="","",IF(F16,MIN(E16,G16),0))</f>
        <v/>
      </c>
      <c r="I16" s="19">
        <f>IF($A16="","",ROUND(G16-H16,2))</f>
        <v/>
      </c>
      <c r="J16" s="19">
        <f>IF($A16="","",ROUND(INDEX(CCNL!$G$5:$G$12,MATCH(C16,CCNL!$A$5:$A$12,0))*D16,2))</f>
        <v/>
      </c>
      <c r="K16" s="19">
        <f>IF($A16="","",ROUND(E16-H16,2))</f>
        <v/>
      </c>
    </row>
    <row r="17">
      <c r="A17" s="24">
        <f>IF(Mese!$A17="","",Mese!A17)</f>
        <v/>
      </c>
      <c r="B17" s="24">
        <f>IF(Mese!$A17="","",Mese!B17)</f>
        <v/>
      </c>
      <c r="C17" s="24">
        <f>IF(Mese!$A17="","",Mese!D17)</f>
        <v/>
      </c>
      <c r="D17" s="24">
        <f>IF(Mese!$A17="","",Mese!F17)</f>
        <v/>
      </c>
      <c r="E17" s="22">
        <f>IF(Mese!$A17="","",Mese!L17)</f>
        <v/>
      </c>
      <c r="F17" s="24">
        <f>IF(Mese!$A17="","",Mese!H17)</f>
        <v/>
      </c>
      <c r="G17" s="19">
        <f>IF($A17="","",ROUND((INDEX(CCNL!$G$5:$G$12,MATCH(C17,CCNL!$A$5:$A$12,0))-INDEX(CCNL!$F$5:$F$12,MATCH(C17,CCNL!$A$5:$A$12,0)))*D17,2))</f>
        <v/>
      </c>
      <c r="H17" s="19">
        <f>IF($A17="","",IF(F17,MIN(E17,G17),0))</f>
        <v/>
      </c>
      <c r="I17" s="19">
        <f>IF($A17="","",ROUND(G17-H17,2))</f>
        <v/>
      </c>
      <c r="J17" s="19">
        <f>IF($A17="","",ROUND(INDEX(CCNL!$G$5:$G$12,MATCH(C17,CCNL!$A$5:$A$12,0))*D17,2))</f>
        <v/>
      </c>
      <c r="K17" s="19">
        <f>IF($A17="","",ROUND(E17-H17,2))</f>
        <v/>
      </c>
    </row>
    <row r="18">
      <c r="A18" s="24">
        <f>IF(Mese!$A18="","",Mese!A18)</f>
        <v/>
      </c>
      <c r="B18" s="24">
        <f>IF(Mese!$A18="","",Mese!B18)</f>
        <v/>
      </c>
      <c r="C18" s="24">
        <f>IF(Mese!$A18="","",Mese!D18)</f>
        <v/>
      </c>
      <c r="D18" s="24">
        <f>IF(Mese!$A18="","",Mese!F18)</f>
        <v/>
      </c>
      <c r="E18" s="22">
        <f>IF(Mese!$A18="","",Mese!L18)</f>
        <v/>
      </c>
      <c r="F18" s="24">
        <f>IF(Mese!$A18="","",Mese!H18)</f>
        <v/>
      </c>
      <c r="G18" s="19">
        <f>IF($A18="","",ROUND((INDEX(CCNL!$G$5:$G$12,MATCH(C18,CCNL!$A$5:$A$12,0))-INDEX(CCNL!$F$5:$F$12,MATCH(C18,CCNL!$A$5:$A$12,0)))*D18,2))</f>
        <v/>
      </c>
      <c r="H18" s="19">
        <f>IF($A18="","",IF(F18,MIN(E18,G18),0))</f>
        <v/>
      </c>
      <c r="I18" s="19">
        <f>IF($A18="","",ROUND(G18-H18,2))</f>
        <v/>
      </c>
      <c r="J18" s="19">
        <f>IF($A18="","",ROUND(INDEX(CCNL!$G$5:$G$12,MATCH(C18,CCNL!$A$5:$A$12,0))*D18,2))</f>
        <v/>
      </c>
      <c r="K18" s="19">
        <f>IF($A18="","",ROUND(E18-H18,2))</f>
        <v/>
      </c>
    </row>
    <row r="19">
      <c r="A19" s="24">
        <f>IF(Mese!$A19="","",Mese!A19)</f>
        <v/>
      </c>
      <c r="B19" s="24">
        <f>IF(Mese!$A19="","",Mese!B19)</f>
        <v/>
      </c>
      <c r="C19" s="24">
        <f>IF(Mese!$A19="","",Mese!D19)</f>
        <v/>
      </c>
      <c r="D19" s="24">
        <f>IF(Mese!$A19="","",Mese!F19)</f>
        <v/>
      </c>
      <c r="E19" s="22">
        <f>IF(Mese!$A19="","",Mese!L19)</f>
        <v/>
      </c>
      <c r="F19" s="24">
        <f>IF(Mese!$A19="","",Mese!H19)</f>
        <v/>
      </c>
      <c r="G19" s="19">
        <f>IF($A19="","",ROUND((INDEX(CCNL!$G$5:$G$12,MATCH(C19,CCNL!$A$5:$A$12,0))-INDEX(CCNL!$F$5:$F$12,MATCH(C19,CCNL!$A$5:$A$12,0)))*D19,2))</f>
        <v/>
      </c>
      <c r="H19" s="19">
        <f>IF($A19="","",IF(F19,MIN(E19,G19),0))</f>
        <v/>
      </c>
      <c r="I19" s="19">
        <f>IF($A19="","",ROUND(G19-H19,2))</f>
        <v/>
      </c>
      <c r="J19" s="19">
        <f>IF($A19="","",ROUND(INDEX(CCNL!$G$5:$G$12,MATCH(C19,CCNL!$A$5:$A$12,0))*D19,2))</f>
        <v/>
      </c>
      <c r="K19" s="19">
        <f>IF($A19="","",ROUND(E19-H19,2))</f>
        <v/>
      </c>
    </row>
    <row r="20">
      <c r="A20" s="24">
        <f>IF(Mese!$A20="","",Mese!A20)</f>
        <v/>
      </c>
      <c r="B20" s="24">
        <f>IF(Mese!$A20="","",Mese!B20)</f>
        <v/>
      </c>
      <c r="C20" s="24">
        <f>IF(Mese!$A20="","",Mese!D20)</f>
        <v/>
      </c>
      <c r="D20" s="24">
        <f>IF(Mese!$A20="","",Mese!F20)</f>
        <v/>
      </c>
      <c r="E20" s="22">
        <f>IF(Mese!$A20="","",Mese!L20)</f>
        <v/>
      </c>
      <c r="F20" s="24">
        <f>IF(Mese!$A20="","",Mese!H20)</f>
        <v/>
      </c>
      <c r="G20" s="19">
        <f>IF($A20="","",ROUND((INDEX(CCNL!$G$5:$G$12,MATCH(C20,CCNL!$A$5:$A$12,0))-INDEX(CCNL!$F$5:$F$12,MATCH(C20,CCNL!$A$5:$A$12,0)))*D20,2))</f>
        <v/>
      </c>
      <c r="H20" s="19">
        <f>IF($A20="","",IF(F20,MIN(E20,G20),0))</f>
        <v/>
      </c>
      <c r="I20" s="19">
        <f>IF($A20="","",ROUND(G20-H20,2))</f>
        <v/>
      </c>
      <c r="J20" s="19">
        <f>IF($A20="","",ROUND(INDEX(CCNL!$G$5:$G$12,MATCH(C20,CCNL!$A$5:$A$12,0))*D20,2))</f>
        <v/>
      </c>
      <c r="K20" s="19">
        <f>IF($A20="","",ROUND(E20-H20,2))</f>
        <v/>
      </c>
    </row>
    <row r="21">
      <c r="A21" s="24">
        <f>IF(Mese!$A21="","",Mese!A21)</f>
        <v/>
      </c>
      <c r="B21" s="24">
        <f>IF(Mese!$A21="","",Mese!B21)</f>
        <v/>
      </c>
      <c r="C21" s="24">
        <f>IF(Mese!$A21="","",Mese!D21)</f>
        <v/>
      </c>
      <c r="D21" s="24">
        <f>IF(Mese!$A21="","",Mese!F21)</f>
        <v/>
      </c>
      <c r="E21" s="22">
        <f>IF(Mese!$A21="","",Mese!L21)</f>
        <v/>
      </c>
      <c r="F21" s="24">
        <f>IF(Mese!$A21="","",Mese!H21)</f>
        <v/>
      </c>
      <c r="G21" s="19">
        <f>IF($A21="","",ROUND((INDEX(CCNL!$G$5:$G$12,MATCH(C21,CCNL!$A$5:$A$12,0))-INDEX(CCNL!$F$5:$F$12,MATCH(C21,CCNL!$A$5:$A$12,0)))*D21,2))</f>
        <v/>
      </c>
      <c r="H21" s="19">
        <f>IF($A21="","",IF(F21,MIN(E21,G21),0))</f>
        <v/>
      </c>
      <c r="I21" s="19">
        <f>IF($A21="","",ROUND(G21-H21,2))</f>
        <v/>
      </c>
      <c r="J21" s="19">
        <f>IF($A21="","",ROUND(INDEX(CCNL!$G$5:$G$12,MATCH(C21,CCNL!$A$5:$A$12,0))*D21,2))</f>
        <v/>
      </c>
      <c r="K21" s="19">
        <f>IF($A21="","",ROUND(E21-H21,2))</f>
        <v/>
      </c>
    </row>
    <row r="22">
      <c r="A22" s="24">
        <f>IF(Mese!$A22="","",Mese!A22)</f>
        <v/>
      </c>
      <c r="B22" s="24">
        <f>IF(Mese!$A22="","",Mese!B22)</f>
        <v/>
      </c>
      <c r="C22" s="24">
        <f>IF(Mese!$A22="","",Mese!D22)</f>
        <v/>
      </c>
      <c r="D22" s="24">
        <f>IF(Mese!$A22="","",Mese!F22)</f>
        <v/>
      </c>
      <c r="E22" s="22">
        <f>IF(Mese!$A22="","",Mese!L22)</f>
        <v/>
      </c>
      <c r="F22" s="24">
        <f>IF(Mese!$A22="","",Mese!H22)</f>
        <v/>
      </c>
      <c r="G22" s="19">
        <f>IF($A22="","",ROUND((INDEX(CCNL!$G$5:$G$12,MATCH(C22,CCNL!$A$5:$A$12,0))-INDEX(CCNL!$F$5:$F$12,MATCH(C22,CCNL!$A$5:$A$12,0)))*D22,2))</f>
        <v/>
      </c>
      <c r="H22" s="19">
        <f>IF($A22="","",IF(F22,MIN(E22,G22),0))</f>
        <v/>
      </c>
      <c r="I22" s="19">
        <f>IF($A22="","",ROUND(G22-H22,2))</f>
        <v/>
      </c>
      <c r="J22" s="19">
        <f>IF($A22="","",ROUND(INDEX(CCNL!$G$5:$G$12,MATCH(C22,CCNL!$A$5:$A$12,0))*D22,2))</f>
        <v/>
      </c>
      <c r="K22" s="19">
        <f>IF($A22="","",ROUND(E22-H22,2))</f>
        <v/>
      </c>
    </row>
    <row r="23">
      <c r="A23" s="24">
        <f>IF(Mese!$A23="","",Mese!A23)</f>
        <v/>
      </c>
      <c r="B23" s="24">
        <f>IF(Mese!$A23="","",Mese!B23)</f>
        <v/>
      </c>
      <c r="C23" s="24">
        <f>IF(Mese!$A23="","",Mese!D23)</f>
        <v/>
      </c>
      <c r="D23" s="24">
        <f>IF(Mese!$A23="","",Mese!F23)</f>
        <v/>
      </c>
      <c r="E23" s="22">
        <f>IF(Mese!$A23="","",Mese!L23)</f>
        <v/>
      </c>
      <c r="F23" s="24">
        <f>IF(Mese!$A23="","",Mese!H23)</f>
        <v/>
      </c>
      <c r="G23" s="19">
        <f>IF($A23="","",ROUND((INDEX(CCNL!$G$5:$G$12,MATCH(C23,CCNL!$A$5:$A$12,0))-INDEX(CCNL!$F$5:$F$12,MATCH(C23,CCNL!$A$5:$A$12,0)))*D23,2))</f>
        <v/>
      </c>
      <c r="H23" s="19">
        <f>IF($A23="","",IF(F23,MIN(E23,G23),0))</f>
        <v/>
      </c>
      <c r="I23" s="19">
        <f>IF($A23="","",ROUND(G23-H23,2))</f>
        <v/>
      </c>
      <c r="J23" s="19">
        <f>IF($A23="","",ROUND(INDEX(CCNL!$G$5:$G$12,MATCH(C23,CCNL!$A$5:$A$12,0))*D23,2))</f>
        <v/>
      </c>
      <c r="K23" s="19">
        <f>IF($A23="","",ROUND(E23-H23,2))</f>
        <v/>
      </c>
    </row>
    <row r="24">
      <c r="A24" s="24">
        <f>IF(Mese!$A24="","",Mese!A24)</f>
        <v/>
      </c>
      <c r="B24" s="24">
        <f>IF(Mese!$A24="","",Mese!B24)</f>
        <v/>
      </c>
      <c r="C24" s="24">
        <f>IF(Mese!$A24="","",Mese!D24)</f>
        <v/>
      </c>
      <c r="D24" s="24">
        <f>IF(Mese!$A24="","",Mese!F24)</f>
        <v/>
      </c>
      <c r="E24" s="22">
        <f>IF(Mese!$A24="","",Mese!L24)</f>
        <v/>
      </c>
      <c r="F24" s="24">
        <f>IF(Mese!$A24="","",Mese!H24)</f>
        <v/>
      </c>
      <c r="G24" s="19">
        <f>IF($A24="","",ROUND((INDEX(CCNL!$G$5:$G$12,MATCH(C24,CCNL!$A$5:$A$12,0))-INDEX(CCNL!$F$5:$F$12,MATCH(C24,CCNL!$A$5:$A$12,0)))*D24,2))</f>
        <v/>
      </c>
      <c r="H24" s="19">
        <f>IF($A24="","",IF(F24,MIN(E24,G24),0))</f>
        <v/>
      </c>
      <c r="I24" s="19">
        <f>IF($A24="","",ROUND(G24-H24,2))</f>
        <v/>
      </c>
      <c r="J24" s="19">
        <f>IF($A24="","",ROUND(INDEX(CCNL!$G$5:$G$12,MATCH(C24,CCNL!$A$5:$A$12,0))*D24,2))</f>
        <v/>
      </c>
      <c r="K24" s="19">
        <f>IF($A24="","",ROUND(E24-H24,2))</f>
        <v/>
      </c>
    </row>
    <row r="25">
      <c r="A25" s="24">
        <f>IF(Mese!$A25="","",Mese!A25)</f>
        <v/>
      </c>
      <c r="B25" s="24">
        <f>IF(Mese!$A25="","",Mese!B25)</f>
        <v/>
      </c>
      <c r="C25" s="24">
        <f>IF(Mese!$A25="","",Mese!D25)</f>
        <v/>
      </c>
      <c r="D25" s="24">
        <f>IF(Mese!$A25="","",Mese!F25)</f>
        <v/>
      </c>
      <c r="E25" s="22">
        <f>IF(Mese!$A25="","",Mese!L25)</f>
        <v/>
      </c>
      <c r="F25" s="24">
        <f>IF(Mese!$A25="","",Mese!H25)</f>
        <v/>
      </c>
      <c r="G25" s="19">
        <f>IF($A25="","",ROUND((INDEX(CCNL!$G$5:$G$12,MATCH(C25,CCNL!$A$5:$A$12,0))-INDEX(CCNL!$F$5:$F$12,MATCH(C25,CCNL!$A$5:$A$12,0)))*D25,2))</f>
        <v/>
      </c>
      <c r="H25" s="19">
        <f>IF($A25="","",IF(F25,MIN(E25,G25),0))</f>
        <v/>
      </c>
      <c r="I25" s="19">
        <f>IF($A25="","",ROUND(G25-H25,2))</f>
        <v/>
      </c>
      <c r="J25" s="19">
        <f>IF($A25="","",ROUND(INDEX(CCNL!$G$5:$G$12,MATCH(C25,CCNL!$A$5:$A$12,0))*D25,2))</f>
        <v/>
      </c>
      <c r="K25" s="19">
        <f>IF($A25="","",ROUND(E25-H25,2))</f>
        <v/>
      </c>
    </row>
    <row r="26">
      <c r="A26" s="24">
        <f>IF(Mese!$A26="","",Mese!A26)</f>
        <v/>
      </c>
      <c r="B26" s="24">
        <f>IF(Mese!$A26="","",Mese!B26)</f>
        <v/>
      </c>
      <c r="C26" s="24">
        <f>IF(Mese!$A26="","",Mese!D26)</f>
        <v/>
      </c>
      <c r="D26" s="24">
        <f>IF(Mese!$A26="","",Mese!F26)</f>
        <v/>
      </c>
      <c r="E26" s="22">
        <f>IF(Mese!$A26="","",Mese!L26)</f>
        <v/>
      </c>
      <c r="F26" s="24">
        <f>IF(Mese!$A26="","",Mese!H26)</f>
        <v/>
      </c>
      <c r="G26" s="19">
        <f>IF($A26="","",ROUND((INDEX(CCNL!$G$5:$G$12,MATCH(C26,CCNL!$A$5:$A$12,0))-INDEX(CCNL!$F$5:$F$12,MATCH(C26,CCNL!$A$5:$A$12,0)))*D26,2))</f>
        <v/>
      </c>
      <c r="H26" s="19">
        <f>IF($A26="","",IF(F26,MIN(E26,G26),0))</f>
        <v/>
      </c>
      <c r="I26" s="19">
        <f>IF($A26="","",ROUND(G26-H26,2))</f>
        <v/>
      </c>
      <c r="J26" s="19">
        <f>IF($A26="","",ROUND(INDEX(CCNL!$G$5:$G$12,MATCH(C26,CCNL!$A$5:$A$12,0))*D26,2))</f>
        <v/>
      </c>
      <c r="K26" s="19">
        <f>IF($A26="","",ROUND(E26-H26,2))</f>
        <v/>
      </c>
    </row>
    <row r="27">
      <c r="A27" s="24">
        <f>IF(Mese!$A27="","",Mese!A27)</f>
        <v/>
      </c>
      <c r="B27" s="24">
        <f>IF(Mese!$A27="","",Mese!B27)</f>
        <v/>
      </c>
      <c r="C27" s="24">
        <f>IF(Mese!$A27="","",Mese!D27)</f>
        <v/>
      </c>
      <c r="D27" s="24">
        <f>IF(Mese!$A27="","",Mese!F27)</f>
        <v/>
      </c>
      <c r="E27" s="22">
        <f>IF(Mese!$A27="","",Mese!L27)</f>
        <v/>
      </c>
      <c r="F27" s="24">
        <f>IF(Mese!$A27="","",Mese!H27)</f>
        <v/>
      </c>
      <c r="G27" s="19">
        <f>IF($A27="","",ROUND((INDEX(CCNL!$G$5:$G$12,MATCH(C27,CCNL!$A$5:$A$12,0))-INDEX(CCNL!$F$5:$F$12,MATCH(C27,CCNL!$A$5:$A$12,0)))*D27,2))</f>
        <v/>
      </c>
      <c r="H27" s="19">
        <f>IF($A27="","",IF(F27,MIN(E27,G27),0))</f>
        <v/>
      </c>
      <c r="I27" s="19">
        <f>IF($A27="","",ROUND(G27-H27,2))</f>
        <v/>
      </c>
      <c r="J27" s="19">
        <f>IF($A27="","",ROUND(INDEX(CCNL!$G$5:$G$12,MATCH(C27,CCNL!$A$5:$A$12,0))*D27,2))</f>
        <v/>
      </c>
      <c r="K27" s="19">
        <f>IF($A27="","",ROUND(E27-H27,2))</f>
        <v/>
      </c>
    </row>
    <row r="28">
      <c r="A28" s="24">
        <f>IF(Mese!$A28="","",Mese!A28)</f>
        <v/>
      </c>
      <c r="B28" s="24">
        <f>IF(Mese!$A28="","",Mese!B28)</f>
        <v/>
      </c>
      <c r="C28" s="24">
        <f>IF(Mese!$A28="","",Mese!D28)</f>
        <v/>
      </c>
      <c r="D28" s="24">
        <f>IF(Mese!$A28="","",Mese!F28)</f>
        <v/>
      </c>
      <c r="E28" s="22">
        <f>IF(Mese!$A28="","",Mese!L28)</f>
        <v/>
      </c>
      <c r="F28" s="24">
        <f>IF(Mese!$A28="","",Mese!H28)</f>
        <v/>
      </c>
      <c r="G28" s="19">
        <f>IF($A28="","",ROUND((INDEX(CCNL!$G$5:$G$12,MATCH(C28,CCNL!$A$5:$A$12,0))-INDEX(CCNL!$F$5:$F$12,MATCH(C28,CCNL!$A$5:$A$12,0)))*D28,2))</f>
        <v/>
      </c>
      <c r="H28" s="19">
        <f>IF($A28="","",IF(F28,MIN(E28,G28),0))</f>
        <v/>
      </c>
      <c r="I28" s="19">
        <f>IF($A28="","",ROUND(G28-H28,2))</f>
        <v/>
      </c>
      <c r="J28" s="19">
        <f>IF($A28="","",ROUND(INDEX(CCNL!$G$5:$G$12,MATCH(C28,CCNL!$A$5:$A$12,0))*D28,2))</f>
        <v/>
      </c>
      <c r="K28" s="19">
        <f>IF($A28="","",ROUND(E28-H28,2))</f>
        <v/>
      </c>
    </row>
    <row r="29">
      <c r="A29" s="24">
        <f>IF(Mese!$A29="","",Mese!A29)</f>
        <v/>
      </c>
      <c r="B29" s="24">
        <f>IF(Mese!$A29="","",Mese!B29)</f>
        <v/>
      </c>
      <c r="C29" s="24">
        <f>IF(Mese!$A29="","",Mese!D29)</f>
        <v/>
      </c>
      <c r="D29" s="24">
        <f>IF(Mese!$A29="","",Mese!F29)</f>
        <v/>
      </c>
      <c r="E29" s="22">
        <f>IF(Mese!$A29="","",Mese!L29)</f>
        <v/>
      </c>
      <c r="F29" s="24">
        <f>IF(Mese!$A29="","",Mese!H29)</f>
        <v/>
      </c>
      <c r="G29" s="19">
        <f>IF($A29="","",ROUND((INDEX(CCNL!$G$5:$G$12,MATCH(C29,CCNL!$A$5:$A$12,0))-INDEX(CCNL!$F$5:$F$12,MATCH(C29,CCNL!$A$5:$A$12,0)))*D29,2))</f>
        <v/>
      </c>
      <c r="H29" s="19">
        <f>IF($A29="","",IF(F29,MIN(E29,G29),0))</f>
        <v/>
      </c>
      <c r="I29" s="19">
        <f>IF($A29="","",ROUND(G29-H29,2))</f>
        <v/>
      </c>
      <c r="J29" s="19">
        <f>IF($A29="","",ROUND(INDEX(CCNL!$G$5:$G$12,MATCH(C29,CCNL!$A$5:$A$12,0))*D29,2))</f>
        <v/>
      </c>
      <c r="K29" s="19">
        <f>IF($A29="","",ROUND(E29-H29,2))</f>
        <v/>
      </c>
    </row>
    <row r="30">
      <c r="A30" s="24">
        <f>IF(Mese!$A30="","",Mese!A30)</f>
        <v/>
      </c>
      <c r="B30" s="24">
        <f>IF(Mese!$A30="","",Mese!B30)</f>
        <v/>
      </c>
      <c r="C30" s="24">
        <f>IF(Mese!$A30="","",Mese!D30)</f>
        <v/>
      </c>
      <c r="D30" s="24">
        <f>IF(Mese!$A30="","",Mese!F30)</f>
        <v/>
      </c>
      <c r="E30" s="22">
        <f>IF(Mese!$A30="","",Mese!L30)</f>
        <v/>
      </c>
      <c r="F30" s="24">
        <f>IF(Mese!$A30="","",Mese!H30)</f>
        <v/>
      </c>
      <c r="G30" s="19">
        <f>IF($A30="","",ROUND((INDEX(CCNL!$G$5:$G$12,MATCH(C30,CCNL!$A$5:$A$12,0))-INDEX(CCNL!$F$5:$F$12,MATCH(C30,CCNL!$A$5:$A$12,0)))*D30,2))</f>
        <v/>
      </c>
      <c r="H30" s="19">
        <f>IF($A30="","",IF(F30,MIN(E30,G30),0))</f>
        <v/>
      </c>
      <c r="I30" s="19">
        <f>IF($A30="","",ROUND(G30-H30,2))</f>
        <v/>
      </c>
      <c r="J30" s="19">
        <f>IF($A30="","",ROUND(INDEX(CCNL!$G$5:$G$12,MATCH(C30,CCNL!$A$5:$A$12,0))*D30,2))</f>
        <v/>
      </c>
      <c r="K30" s="19">
        <f>IF($A30="","",ROUND(E30-H30,2))</f>
        <v/>
      </c>
    </row>
    <row r="31">
      <c r="A31" s="24">
        <f>IF(Mese!$A31="","",Mese!A31)</f>
        <v/>
      </c>
      <c r="B31" s="24">
        <f>IF(Mese!$A31="","",Mese!B31)</f>
        <v/>
      </c>
      <c r="C31" s="24">
        <f>IF(Mese!$A31="","",Mese!D31)</f>
        <v/>
      </c>
      <c r="D31" s="24">
        <f>IF(Mese!$A31="","",Mese!F31)</f>
        <v/>
      </c>
      <c r="E31" s="22">
        <f>IF(Mese!$A31="","",Mese!L31)</f>
        <v/>
      </c>
      <c r="F31" s="24">
        <f>IF(Mese!$A31="","",Mese!H31)</f>
        <v/>
      </c>
      <c r="G31" s="19">
        <f>IF($A31="","",ROUND((INDEX(CCNL!$G$5:$G$12,MATCH(C31,CCNL!$A$5:$A$12,0))-INDEX(CCNL!$F$5:$F$12,MATCH(C31,CCNL!$A$5:$A$12,0)))*D31,2))</f>
        <v/>
      </c>
      <c r="H31" s="19">
        <f>IF($A31="","",IF(F31,MIN(E31,G31),0))</f>
        <v/>
      </c>
      <c r="I31" s="19">
        <f>IF($A31="","",ROUND(G31-H31,2))</f>
        <v/>
      </c>
      <c r="J31" s="19">
        <f>IF($A31="","",ROUND(INDEX(CCNL!$G$5:$G$12,MATCH(C31,CCNL!$A$5:$A$12,0))*D31,2))</f>
        <v/>
      </c>
      <c r="K31" s="19">
        <f>IF($A31="","",ROUND(E31-H31,2))</f>
        <v/>
      </c>
    </row>
    <row r="32">
      <c r="A32" s="24">
        <f>IF(Mese!$A32="","",Mese!A32)</f>
        <v/>
      </c>
      <c r="B32" s="24">
        <f>IF(Mese!$A32="","",Mese!B32)</f>
        <v/>
      </c>
      <c r="C32" s="24">
        <f>IF(Mese!$A32="","",Mese!D32)</f>
        <v/>
      </c>
      <c r="D32" s="24">
        <f>IF(Mese!$A32="","",Mese!F32)</f>
        <v/>
      </c>
      <c r="E32" s="22">
        <f>IF(Mese!$A32="","",Mese!L32)</f>
        <v/>
      </c>
      <c r="F32" s="24">
        <f>IF(Mese!$A32="","",Mese!H32)</f>
        <v/>
      </c>
      <c r="G32" s="19">
        <f>IF($A32="","",ROUND((INDEX(CCNL!$G$5:$G$12,MATCH(C32,CCNL!$A$5:$A$12,0))-INDEX(CCNL!$F$5:$F$12,MATCH(C32,CCNL!$A$5:$A$12,0)))*D32,2))</f>
        <v/>
      </c>
      <c r="H32" s="19">
        <f>IF($A32="","",IF(F32,MIN(E32,G32),0))</f>
        <v/>
      </c>
      <c r="I32" s="19">
        <f>IF($A32="","",ROUND(G32-H32,2))</f>
        <v/>
      </c>
      <c r="J32" s="19">
        <f>IF($A32="","",ROUND(INDEX(CCNL!$G$5:$G$12,MATCH(C32,CCNL!$A$5:$A$12,0))*D32,2))</f>
        <v/>
      </c>
      <c r="K32" s="19">
        <f>IF($A32="","",ROUND(E32-H32,2))</f>
        <v/>
      </c>
    </row>
    <row r="33">
      <c r="A33" s="24">
        <f>IF(Mese!$A33="","",Mese!A33)</f>
        <v/>
      </c>
      <c r="B33" s="24">
        <f>IF(Mese!$A33="","",Mese!B33)</f>
        <v/>
      </c>
      <c r="C33" s="24">
        <f>IF(Mese!$A33="","",Mese!D33)</f>
        <v/>
      </c>
      <c r="D33" s="24">
        <f>IF(Mese!$A33="","",Mese!F33)</f>
        <v/>
      </c>
      <c r="E33" s="22">
        <f>IF(Mese!$A33="","",Mese!L33)</f>
        <v/>
      </c>
      <c r="F33" s="24">
        <f>IF(Mese!$A33="","",Mese!H33)</f>
        <v/>
      </c>
      <c r="G33" s="19">
        <f>IF($A33="","",ROUND((INDEX(CCNL!$G$5:$G$12,MATCH(C33,CCNL!$A$5:$A$12,0))-INDEX(CCNL!$F$5:$F$12,MATCH(C33,CCNL!$A$5:$A$12,0)))*D33,2))</f>
        <v/>
      </c>
      <c r="H33" s="19">
        <f>IF($A33="","",IF(F33,MIN(E33,G33),0))</f>
        <v/>
      </c>
      <c r="I33" s="19">
        <f>IF($A33="","",ROUND(G33-H33,2))</f>
        <v/>
      </c>
      <c r="J33" s="19">
        <f>IF($A33="","",ROUND(INDEX(CCNL!$G$5:$G$12,MATCH(C33,CCNL!$A$5:$A$12,0))*D33,2))</f>
        <v/>
      </c>
      <c r="K33" s="19">
        <f>IF($A33="","",ROUND(E33-H33,2))</f>
        <v/>
      </c>
    </row>
    <row r="34">
      <c r="A34" s="24">
        <f>IF(Mese!$A34="","",Mese!A34)</f>
        <v/>
      </c>
      <c r="B34" s="24">
        <f>IF(Mese!$A34="","",Mese!B34)</f>
        <v/>
      </c>
      <c r="C34" s="24">
        <f>IF(Mese!$A34="","",Mese!D34)</f>
        <v/>
      </c>
      <c r="D34" s="24">
        <f>IF(Mese!$A34="","",Mese!F34)</f>
        <v/>
      </c>
      <c r="E34" s="22">
        <f>IF(Mese!$A34="","",Mese!L34)</f>
        <v/>
      </c>
      <c r="F34" s="24">
        <f>IF(Mese!$A34="","",Mese!H34)</f>
        <v/>
      </c>
      <c r="G34" s="19">
        <f>IF($A34="","",ROUND((INDEX(CCNL!$G$5:$G$12,MATCH(C34,CCNL!$A$5:$A$12,0))-INDEX(CCNL!$F$5:$F$12,MATCH(C34,CCNL!$A$5:$A$12,0)))*D34,2))</f>
        <v/>
      </c>
      <c r="H34" s="19">
        <f>IF($A34="","",IF(F34,MIN(E34,G34),0))</f>
        <v/>
      </c>
      <c r="I34" s="19">
        <f>IF($A34="","",ROUND(G34-H34,2))</f>
        <v/>
      </c>
      <c r="J34" s="19">
        <f>IF($A34="","",ROUND(INDEX(CCNL!$G$5:$G$12,MATCH(C34,CCNL!$A$5:$A$12,0))*D34,2))</f>
        <v/>
      </c>
      <c r="K34" s="19">
        <f>IF($A34="","",ROUND(E34-H34,2))</f>
        <v/>
      </c>
    </row>
    <row r="35">
      <c r="A35" s="24">
        <f>IF(Mese!$A35="","",Mese!A35)</f>
        <v/>
      </c>
      <c r="B35" s="24">
        <f>IF(Mese!$A35="","",Mese!B35)</f>
        <v/>
      </c>
      <c r="C35" s="24">
        <f>IF(Mese!$A35="","",Mese!D35)</f>
        <v/>
      </c>
      <c r="D35" s="24">
        <f>IF(Mese!$A35="","",Mese!F35)</f>
        <v/>
      </c>
      <c r="E35" s="22">
        <f>IF(Mese!$A35="","",Mese!L35)</f>
        <v/>
      </c>
      <c r="F35" s="24">
        <f>IF(Mese!$A35="","",Mese!H35)</f>
        <v/>
      </c>
      <c r="G35" s="19">
        <f>IF($A35="","",ROUND((INDEX(CCNL!$G$5:$G$12,MATCH(C35,CCNL!$A$5:$A$12,0))-INDEX(CCNL!$F$5:$F$12,MATCH(C35,CCNL!$A$5:$A$12,0)))*D35,2))</f>
        <v/>
      </c>
      <c r="H35" s="19">
        <f>IF($A35="","",IF(F35,MIN(E35,G35),0))</f>
        <v/>
      </c>
      <c r="I35" s="19">
        <f>IF($A35="","",ROUND(G35-H35,2))</f>
        <v/>
      </c>
      <c r="J35" s="19">
        <f>IF($A35="","",ROUND(INDEX(CCNL!$G$5:$G$12,MATCH(C35,CCNL!$A$5:$A$12,0))*D35,2))</f>
        <v/>
      </c>
      <c r="K35" s="19">
        <f>IF($A35="","",ROUND(E35-H35,2))</f>
        <v/>
      </c>
    </row>
    <row r="36">
      <c r="A36" s="24">
        <f>IF(Mese!$A36="","",Mese!A36)</f>
        <v/>
      </c>
      <c r="B36" s="24">
        <f>IF(Mese!$A36="","",Mese!B36)</f>
        <v/>
      </c>
      <c r="C36" s="24">
        <f>IF(Mese!$A36="","",Mese!D36)</f>
        <v/>
      </c>
      <c r="D36" s="24">
        <f>IF(Mese!$A36="","",Mese!F36)</f>
        <v/>
      </c>
      <c r="E36" s="22">
        <f>IF(Mese!$A36="","",Mese!L36)</f>
        <v/>
      </c>
      <c r="F36" s="24">
        <f>IF(Mese!$A36="","",Mese!H36)</f>
        <v/>
      </c>
      <c r="G36" s="19">
        <f>IF($A36="","",ROUND((INDEX(CCNL!$G$5:$G$12,MATCH(C36,CCNL!$A$5:$A$12,0))-INDEX(CCNL!$F$5:$F$12,MATCH(C36,CCNL!$A$5:$A$12,0)))*D36,2))</f>
        <v/>
      </c>
      <c r="H36" s="19">
        <f>IF($A36="","",IF(F36,MIN(E36,G36),0))</f>
        <v/>
      </c>
      <c r="I36" s="19">
        <f>IF($A36="","",ROUND(G36-H36,2))</f>
        <v/>
      </c>
      <c r="J36" s="19">
        <f>IF($A36="","",ROUND(INDEX(CCNL!$G$5:$G$12,MATCH(C36,CCNL!$A$5:$A$12,0))*D36,2))</f>
        <v/>
      </c>
      <c r="K36" s="19">
        <f>IF($A36="","",ROUND(E36-H36,2))</f>
        <v/>
      </c>
    </row>
    <row r="37">
      <c r="A37" s="24">
        <f>IF(Mese!$A37="","",Mese!A37)</f>
        <v/>
      </c>
      <c r="B37" s="24">
        <f>IF(Mese!$A37="","",Mese!B37)</f>
        <v/>
      </c>
      <c r="C37" s="24">
        <f>IF(Mese!$A37="","",Mese!D37)</f>
        <v/>
      </c>
      <c r="D37" s="24">
        <f>IF(Mese!$A37="","",Mese!F37)</f>
        <v/>
      </c>
      <c r="E37" s="22">
        <f>IF(Mese!$A37="","",Mese!L37)</f>
        <v/>
      </c>
      <c r="F37" s="24">
        <f>IF(Mese!$A37="","",Mese!H37)</f>
        <v/>
      </c>
      <c r="G37" s="19">
        <f>IF($A37="","",ROUND((INDEX(CCNL!$G$5:$G$12,MATCH(C37,CCNL!$A$5:$A$12,0))-INDEX(CCNL!$F$5:$F$12,MATCH(C37,CCNL!$A$5:$A$12,0)))*D37,2))</f>
        <v/>
      </c>
      <c r="H37" s="19">
        <f>IF($A37="","",IF(F37,MIN(E37,G37),0))</f>
        <v/>
      </c>
      <c r="I37" s="19">
        <f>IF($A37="","",ROUND(G37-H37,2))</f>
        <v/>
      </c>
      <c r="J37" s="19">
        <f>IF($A37="","",ROUND(INDEX(CCNL!$G$5:$G$12,MATCH(C37,CCNL!$A$5:$A$12,0))*D37,2))</f>
        <v/>
      </c>
      <c r="K37" s="19">
        <f>IF($A37="","",ROUND(E37-H37,2))</f>
        <v/>
      </c>
    </row>
    <row r="38">
      <c r="A38" s="24">
        <f>IF(Mese!$A38="","",Mese!A38)</f>
        <v/>
      </c>
      <c r="B38" s="24">
        <f>IF(Mese!$A38="","",Mese!B38)</f>
        <v/>
      </c>
      <c r="C38" s="24">
        <f>IF(Mese!$A38="","",Mese!D38)</f>
        <v/>
      </c>
      <c r="D38" s="24">
        <f>IF(Mese!$A38="","",Mese!F38)</f>
        <v/>
      </c>
      <c r="E38" s="22">
        <f>IF(Mese!$A38="","",Mese!L38)</f>
        <v/>
      </c>
      <c r="F38" s="24">
        <f>IF(Mese!$A38="","",Mese!H38)</f>
        <v/>
      </c>
      <c r="G38" s="19">
        <f>IF($A38="","",ROUND((INDEX(CCNL!$G$5:$G$12,MATCH(C38,CCNL!$A$5:$A$12,0))-INDEX(CCNL!$F$5:$F$12,MATCH(C38,CCNL!$A$5:$A$12,0)))*D38,2))</f>
        <v/>
      </c>
      <c r="H38" s="19">
        <f>IF($A38="","",IF(F38,MIN(E38,G38),0))</f>
        <v/>
      </c>
      <c r="I38" s="19">
        <f>IF($A38="","",ROUND(G38-H38,2))</f>
        <v/>
      </c>
      <c r="J38" s="19">
        <f>IF($A38="","",ROUND(INDEX(CCNL!$G$5:$G$12,MATCH(C38,CCNL!$A$5:$A$12,0))*D38,2))</f>
        <v/>
      </c>
      <c r="K38" s="19">
        <f>IF($A38="","",ROUND(E38-H38,2))</f>
        <v/>
      </c>
    </row>
    <row r="39">
      <c r="A39" s="24">
        <f>IF(Mese!$A39="","",Mese!A39)</f>
        <v/>
      </c>
      <c r="B39" s="24">
        <f>IF(Mese!$A39="","",Mese!B39)</f>
        <v/>
      </c>
      <c r="C39" s="24">
        <f>IF(Mese!$A39="","",Mese!D39)</f>
        <v/>
      </c>
      <c r="D39" s="24">
        <f>IF(Mese!$A39="","",Mese!F39)</f>
        <v/>
      </c>
      <c r="E39" s="22">
        <f>IF(Mese!$A39="","",Mese!L39)</f>
        <v/>
      </c>
      <c r="F39" s="24">
        <f>IF(Mese!$A39="","",Mese!H39)</f>
        <v/>
      </c>
      <c r="G39" s="19">
        <f>IF($A39="","",ROUND((INDEX(CCNL!$G$5:$G$12,MATCH(C39,CCNL!$A$5:$A$12,0))-INDEX(CCNL!$F$5:$F$12,MATCH(C39,CCNL!$A$5:$A$12,0)))*D39,2))</f>
        <v/>
      </c>
      <c r="H39" s="19">
        <f>IF($A39="","",IF(F39,MIN(E39,G39),0))</f>
        <v/>
      </c>
      <c r="I39" s="19">
        <f>IF($A39="","",ROUND(G39-H39,2))</f>
        <v/>
      </c>
      <c r="J39" s="19">
        <f>IF($A39="","",ROUND(INDEX(CCNL!$G$5:$G$12,MATCH(C39,CCNL!$A$5:$A$12,0))*D39,2))</f>
        <v/>
      </c>
      <c r="K39" s="19">
        <f>IF($A39="","",ROUND(E39-H39,2))</f>
        <v/>
      </c>
    </row>
    <row r="40">
      <c r="A40" s="24">
        <f>IF(Mese!$A40="","",Mese!A40)</f>
        <v/>
      </c>
      <c r="B40" s="24">
        <f>IF(Mese!$A40="","",Mese!B40)</f>
        <v/>
      </c>
      <c r="C40" s="24">
        <f>IF(Mese!$A40="","",Mese!D40)</f>
        <v/>
      </c>
      <c r="D40" s="24">
        <f>IF(Mese!$A40="","",Mese!F40)</f>
        <v/>
      </c>
      <c r="E40" s="22">
        <f>IF(Mese!$A40="","",Mese!L40)</f>
        <v/>
      </c>
      <c r="F40" s="24">
        <f>IF(Mese!$A40="","",Mese!H40)</f>
        <v/>
      </c>
      <c r="G40" s="19">
        <f>IF($A40="","",ROUND((INDEX(CCNL!$G$5:$G$12,MATCH(C40,CCNL!$A$5:$A$12,0))-INDEX(CCNL!$F$5:$F$12,MATCH(C40,CCNL!$A$5:$A$12,0)))*D40,2))</f>
        <v/>
      </c>
      <c r="H40" s="19">
        <f>IF($A40="","",IF(F40,MIN(E40,G40),0))</f>
        <v/>
      </c>
      <c r="I40" s="19">
        <f>IF($A40="","",ROUND(G40-H40,2))</f>
        <v/>
      </c>
      <c r="J40" s="19">
        <f>IF($A40="","",ROUND(INDEX(CCNL!$G$5:$G$12,MATCH(C40,CCNL!$A$5:$A$12,0))*D40,2))</f>
        <v/>
      </c>
      <c r="K40" s="19">
        <f>IF($A40="","",ROUND(E40-H40,2))</f>
        <v/>
      </c>
    </row>
    <row r="41">
      <c r="A41" s="24">
        <f>IF(Mese!$A41="","",Mese!A41)</f>
        <v/>
      </c>
      <c r="B41" s="24">
        <f>IF(Mese!$A41="","",Mese!B41)</f>
        <v/>
      </c>
      <c r="C41" s="24">
        <f>IF(Mese!$A41="","",Mese!D41)</f>
        <v/>
      </c>
      <c r="D41" s="24">
        <f>IF(Mese!$A41="","",Mese!F41)</f>
        <v/>
      </c>
      <c r="E41" s="22">
        <f>IF(Mese!$A41="","",Mese!L41)</f>
        <v/>
      </c>
      <c r="F41" s="24">
        <f>IF(Mese!$A41="","",Mese!H41)</f>
        <v/>
      </c>
      <c r="G41" s="19">
        <f>IF($A41="","",ROUND((INDEX(CCNL!$G$5:$G$12,MATCH(C41,CCNL!$A$5:$A$12,0))-INDEX(CCNL!$F$5:$F$12,MATCH(C41,CCNL!$A$5:$A$12,0)))*D41,2))</f>
        <v/>
      </c>
      <c r="H41" s="19">
        <f>IF($A41="","",IF(F41,MIN(E41,G41),0))</f>
        <v/>
      </c>
      <c r="I41" s="19">
        <f>IF($A41="","",ROUND(G41-H41,2))</f>
        <v/>
      </c>
      <c r="J41" s="19">
        <f>IF($A41="","",ROUND(INDEX(CCNL!$G$5:$G$12,MATCH(C41,CCNL!$A$5:$A$12,0))*D41,2))</f>
        <v/>
      </c>
      <c r="K41" s="19">
        <f>IF($A41="","",ROUND(E41-H41,2))</f>
        <v/>
      </c>
    </row>
    <row r="42">
      <c r="A42" s="24">
        <f>IF(Mese!$A42="","",Mese!A42)</f>
        <v/>
      </c>
      <c r="B42" s="24">
        <f>IF(Mese!$A42="","",Mese!B42)</f>
        <v/>
      </c>
      <c r="C42" s="24">
        <f>IF(Mese!$A42="","",Mese!D42)</f>
        <v/>
      </c>
      <c r="D42" s="24">
        <f>IF(Mese!$A42="","",Mese!F42)</f>
        <v/>
      </c>
      <c r="E42" s="22">
        <f>IF(Mese!$A42="","",Mese!L42)</f>
        <v/>
      </c>
      <c r="F42" s="24">
        <f>IF(Mese!$A42="","",Mese!H42)</f>
        <v/>
      </c>
      <c r="G42" s="19">
        <f>IF($A42="","",ROUND((INDEX(CCNL!$G$5:$G$12,MATCH(C42,CCNL!$A$5:$A$12,0))-INDEX(CCNL!$F$5:$F$12,MATCH(C42,CCNL!$A$5:$A$12,0)))*D42,2))</f>
        <v/>
      </c>
      <c r="H42" s="19">
        <f>IF($A42="","",IF(F42,MIN(E42,G42),0))</f>
        <v/>
      </c>
      <c r="I42" s="19">
        <f>IF($A42="","",ROUND(G42-H42,2))</f>
        <v/>
      </c>
      <c r="J42" s="19">
        <f>IF($A42="","",ROUND(INDEX(CCNL!$G$5:$G$12,MATCH(C42,CCNL!$A$5:$A$12,0))*D42,2))</f>
        <v/>
      </c>
      <c r="K42" s="19">
        <f>IF($A42="","",ROUND(E42-H42,2))</f>
        <v/>
      </c>
    </row>
    <row r="43">
      <c r="A43" s="24">
        <f>IF(Mese!$A43="","",Mese!A43)</f>
        <v/>
      </c>
      <c r="B43" s="24">
        <f>IF(Mese!$A43="","",Mese!B43)</f>
        <v/>
      </c>
      <c r="C43" s="24">
        <f>IF(Mese!$A43="","",Mese!D43)</f>
        <v/>
      </c>
      <c r="D43" s="24">
        <f>IF(Mese!$A43="","",Mese!F43)</f>
        <v/>
      </c>
      <c r="E43" s="22">
        <f>IF(Mese!$A43="","",Mese!L43)</f>
        <v/>
      </c>
      <c r="F43" s="24">
        <f>IF(Mese!$A43="","",Mese!H43)</f>
        <v/>
      </c>
      <c r="G43" s="19">
        <f>IF($A43="","",ROUND((INDEX(CCNL!$G$5:$G$12,MATCH(C43,CCNL!$A$5:$A$12,0))-INDEX(CCNL!$F$5:$F$12,MATCH(C43,CCNL!$A$5:$A$12,0)))*D43,2))</f>
        <v/>
      </c>
      <c r="H43" s="19">
        <f>IF($A43="","",IF(F43,MIN(E43,G43),0))</f>
        <v/>
      </c>
      <c r="I43" s="19">
        <f>IF($A43="","",ROUND(G43-H43,2))</f>
        <v/>
      </c>
      <c r="J43" s="19">
        <f>IF($A43="","",ROUND(INDEX(CCNL!$G$5:$G$12,MATCH(C43,CCNL!$A$5:$A$12,0))*D43,2))</f>
        <v/>
      </c>
      <c r="K43" s="19">
        <f>IF($A43="","",ROUND(E43-H43,2))</f>
        <v/>
      </c>
    </row>
    <row r="44">
      <c r="A44" s="24">
        <f>IF(Mese!$A44="","",Mese!A44)</f>
        <v/>
      </c>
      <c r="B44" s="24">
        <f>IF(Mese!$A44="","",Mese!B44)</f>
        <v/>
      </c>
      <c r="C44" s="24">
        <f>IF(Mese!$A44="","",Mese!D44)</f>
        <v/>
      </c>
      <c r="D44" s="24">
        <f>IF(Mese!$A44="","",Mese!F44)</f>
        <v/>
      </c>
      <c r="E44" s="22">
        <f>IF(Mese!$A44="","",Mese!L44)</f>
        <v/>
      </c>
      <c r="F44" s="24">
        <f>IF(Mese!$A44="","",Mese!H44)</f>
        <v/>
      </c>
      <c r="G44" s="19">
        <f>IF($A44="","",ROUND((INDEX(CCNL!$G$5:$G$12,MATCH(C44,CCNL!$A$5:$A$12,0))-INDEX(CCNL!$F$5:$F$12,MATCH(C44,CCNL!$A$5:$A$12,0)))*D44,2))</f>
        <v/>
      </c>
      <c r="H44" s="19">
        <f>IF($A44="","",IF(F44,MIN(E44,G44),0))</f>
        <v/>
      </c>
      <c r="I44" s="19">
        <f>IF($A44="","",ROUND(G44-H44,2))</f>
        <v/>
      </c>
      <c r="J44" s="19">
        <f>IF($A44="","",ROUND(INDEX(CCNL!$G$5:$G$12,MATCH(C44,CCNL!$A$5:$A$12,0))*D44,2))</f>
        <v/>
      </c>
      <c r="K44" s="19">
        <f>IF($A44="","",ROUND(E44-H44,2))</f>
        <v/>
      </c>
    </row>
    <row r="45">
      <c r="A45" s="24">
        <f>IF(Mese!$A45="","",Mese!A45)</f>
        <v/>
      </c>
      <c r="B45" s="24">
        <f>IF(Mese!$A45="","",Mese!B45)</f>
        <v/>
      </c>
      <c r="C45" s="24">
        <f>IF(Mese!$A45="","",Mese!D45)</f>
        <v/>
      </c>
      <c r="D45" s="24">
        <f>IF(Mese!$A45="","",Mese!F45)</f>
        <v/>
      </c>
      <c r="E45" s="22">
        <f>IF(Mese!$A45="","",Mese!L45)</f>
        <v/>
      </c>
      <c r="F45" s="24">
        <f>IF(Mese!$A45="","",Mese!H45)</f>
        <v/>
      </c>
      <c r="G45" s="19">
        <f>IF($A45="","",ROUND((INDEX(CCNL!$G$5:$G$12,MATCH(C45,CCNL!$A$5:$A$12,0))-INDEX(CCNL!$F$5:$F$12,MATCH(C45,CCNL!$A$5:$A$12,0)))*D45,2))</f>
        <v/>
      </c>
      <c r="H45" s="19">
        <f>IF($A45="","",IF(F45,MIN(E45,G45),0))</f>
        <v/>
      </c>
      <c r="I45" s="19">
        <f>IF($A45="","",ROUND(G45-H45,2))</f>
        <v/>
      </c>
      <c r="J45" s="19">
        <f>IF($A45="","",ROUND(INDEX(CCNL!$G$5:$G$12,MATCH(C45,CCNL!$A$5:$A$12,0))*D45,2))</f>
        <v/>
      </c>
      <c r="K45" s="19">
        <f>IF($A45="","",ROUND(E45-H45,2))</f>
        <v/>
      </c>
    </row>
    <row r="46">
      <c r="A46" s="24">
        <f>IF(Mese!$A46="","",Mese!A46)</f>
        <v/>
      </c>
      <c r="B46" s="24">
        <f>IF(Mese!$A46="","",Mese!B46)</f>
        <v/>
      </c>
      <c r="C46" s="24">
        <f>IF(Mese!$A46="","",Mese!D46)</f>
        <v/>
      </c>
      <c r="D46" s="24">
        <f>IF(Mese!$A46="","",Mese!F46)</f>
        <v/>
      </c>
      <c r="E46" s="22">
        <f>IF(Mese!$A46="","",Mese!L46)</f>
        <v/>
      </c>
      <c r="F46" s="24">
        <f>IF(Mese!$A46="","",Mese!H46)</f>
        <v/>
      </c>
      <c r="G46" s="19">
        <f>IF($A46="","",ROUND((INDEX(CCNL!$G$5:$G$12,MATCH(C46,CCNL!$A$5:$A$12,0))-INDEX(CCNL!$F$5:$F$12,MATCH(C46,CCNL!$A$5:$A$12,0)))*D46,2))</f>
        <v/>
      </c>
      <c r="H46" s="19">
        <f>IF($A46="","",IF(F46,MIN(E46,G46),0))</f>
        <v/>
      </c>
      <c r="I46" s="19">
        <f>IF($A46="","",ROUND(G46-H46,2))</f>
        <v/>
      </c>
      <c r="J46" s="19">
        <f>IF($A46="","",ROUND(INDEX(CCNL!$G$5:$G$12,MATCH(C46,CCNL!$A$5:$A$12,0))*D46,2))</f>
        <v/>
      </c>
      <c r="K46" s="19">
        <f>IF($A46="","",ROUND(E46-H46,2))</f>
        <v/>
      </c>
    </row>
    <row r="47">
      <c r="A47" s="24">
        <f>IF(Mese!$A47="","",Mese!A47)</f>
        <v/>
      </c>
      <c r="B47" s="24">
        <f>IF(Mese!$A47="","",Mese!B47)</f>
        <v/>
      </c>
      <c r="C47" s="24">
        <f>IF(Mese!$A47="","",Mese!D47)</f>
        <v/>
      </c>
      <c r="D47" s="24">
        <f>IF(Mese!$A47="","",Mese!F47)</f>
        <v/>
      </c>
      <c r="E47" s="22">
        <f>IF(Mese!$A47="","",Mese!L47)</f>
        <v/>
      </c>
      <c r="F47" s="24">
        <f>IF(Mese!$A47="","",Mese!H47)</f>
        <v/>
      </c>
      <c r="G47" s="19">
        <f>IF($A47="","",ROUND((INDEX(CCNL!$G$5:$G$12,MATCH(C47,CCNL!$A$5:$A$12,0))-INDEX(CCNL!$F$5:$F$12,MATCH(C47,CCNL!$A$5:$A$12,0)))*D47,2))</f>
        <v/>
      </c>
      <c r="H47" s="19">
        <f>IF($A47="","",IF(F47,MIN(E47,G47),0))</f>
        <v/>
      </c>
      <c r="I47" s="19">
        <f>IF($A47="","",ROUND(G47-H47,2))</f>
        <v/>
      </c>
      <c r="J47" s="19">
        <f>IF($A47="","",ROUND(INDEX(CCNL!$G$5:$G$12,MATCH(C47,CCNL!$A$5:$A$12,0))*D47,2))</f>
        <v/>
      </c>
      <c r="K47" s="19">
        <f>IF($A47="","",ROUND(E47-H47,2))</f>
        <v/>
      </c>
    </row>
    <row r="48">
      <c r="A48" s="24">
        <f>IF(Mese!$A48="","",Mese!A48)</f>
        <v/>
      </c>
      <c r="B48" s="24">
        <f>IF(Mese!$A48="","",Mese!B48)</f>
        <v/>
      </c>
      <c r="C48" s="24">
        <f>IF(Mese!$A48="","",Mese!D48)</f>
        <v/>
      </c>
      <c r="D48" s="24">
        <f>IF(Mese!$A48="","",Mese!F48)</f>
        <v/>
      </c>
      <c r="E48" s="22">
        <f>IF(Mese!$A48="","",Mese!L48)</f>
        <v/>
      </c>
      <c r="F48" s="24">
        <f>IF(Mese!$A48="","",Mese!H48)</f>
        <v/>
      </c>
      <c r="G48" s="19">
        <f>IF($A48="","",ROUND((INDEX(CCNL!$G$5:$G$12,MATCH(C48,CCNL!$A$5:$A$12,0))-INDEX(CCNL!$F$5:$F$12,MATCH(C48,CCNL!$A$5:$A$12,0)))*D48,2))</f>
        <v/>
      </c>
      <c r="H48" s="19">
        <f>IF($A48="","",IF(F48,MIN(E48,G48),0))</f>
        <v/>
      </c>
      <c r="I48" s="19">
        <f>IF($A48="","",ROUND(G48-H48,2))</f>
        <v/>
      </c>
      <c r="J48" s="19">
        <f>IF($A48="","",ROUND(INDEX(CCNL!$G$5:$G$12,MATCH(C48,CCNL!$A$5:$A$12,0))*D48,2))</f>
        <v/>
      </c>
      <c r="K48" s="19">
        <f>IF($A48="","",ROUND(E48-H48,2))</f>
        <v/>
      </c>
    </row>
    <row r="49">
      <c r="A49" s="24">
        <f>IF(Mese!$A49="","",Mese!A49)</f>
        <v/>
      </c>
      <c r="B49" s="24">
        <f>IF(Mese!$A49="","",Mese!B49)</f>
        <v/>
      </c>
      <c r="C49" s="24">
        <f>IF(Mese!$A49="","",Mese!D49)</f>
        <v/>
      </c>
      <c r="D49" s="24">
        <f>IF(Mese!$A49="","",Mese!F49)</f>
        <v/>
      </c>
      <c r="E49" s="22">
        <f>IF(Mese!$A49="","",Mese!L49)</f>
        <v/>
      </c>
      <c r="F49" s="24">
        <f>IF(Mese!$A49="","",Mese!H49)</f>
        <v/>
      </c>
      <c r="G49" s="19">
        <f>IF($A49="","",ROUND((INDEX(CCNL!$G$5:$G$12,MATCH(C49,CCNL!$A$5:$A$12,0))-INDEX(CCNL!$F$5:$F$12,MATCH(C49,CCNL!$A$5:$A$12,0)))*D49,2))</f>
        <v/>
      </c>
      <c r="H49" s="19">
        <f>IF($A49="","",IF(F49,MIN(E49,G49),0))</f>
        <v/>
      </c>
      <c r="I49" s="19">
        <f>IF($A49="","",ROUND(G49-H49,2))</f>
        <v/>
      </c>
      <c r="J49" s="19">
        <f>IF($A49="","",ROUND(INDEX(CCNL!$G$5:$G$12,MATCH(C49,CCNL!$A$5:$A$12,0))*D49,2))</f>
        <v/>
      </c>
      <c r="K49" s="19">
        <f>IF($A49="","",ROUND(E49-H49,2))</f>
        <v/>
      </c>
    </row>
    <row r="50">
      <c r="A50" s="24">
        <f>IF(Mese!$A50="","",Mese!A50)</f>
        <v/>
      </c>
      <c r="B50" s="24">
        <f>IF(Mese!$A50="","",Mese!B50)</f>
        <v/>
      </c>
      <c r="C50" s="24">
        <f>IF(Mese!$A50="","",Mese!D50)</f>
        <v/>
      </c>
      <c r="D50" s="24">
        <f>IF(Mese!$A50="","",Mese!F50)</f>
        <v/>
      </c>
      <c r="E50" s="22">
        <f>IF(Mese!$A50="","",Mese!L50)</f>
        <v/>
      </c>
      <c r="F50" s="24">
        <f>IF(Mese!$A50="","",Mese!H50)</f>
        <v/>
      </c>
      <c r="G50" s="19">
        <f>IF($A50="","",ROUND((INDEX(CCNL!$G$5:$G$12,MATCH(C50,CCNL!$A$5:$A$12,0))-INDEX(CCNL!$F$5:$F$12,MATCH(C50,CCNL!$A$5:$A$12,0)))*D50,2))</f>
        <v/>
      </c>
      <c r="H50" s="19">
        <f>IF($A50="","",IF(F50,MIN(E50,G50),0))</f>
        <v/>
      </c>
      <c r="I50" s="19">
        <f>IF($A50="","",ROUND(G50-H50,2))</f>
        <v/>
      </c>
      <c r="J50" s="19">
        <f>IF($A50="","",ROUND(INDEX(CCNL!$G$5:$G$12,MATCH(C50,CCNL!$A$5:$A$12,0))*D50,2))</f>
        <v/>
      </c>
      <c r="K50" s="19">
        <f>IF($A50="","",ROUND(E50-H50,2))</f>
        <v/>
      </c>
    </row>
    <row r="51">
      <c r="A51" s="24">
        <f>IF(Mese!$A51="","",Mese!A51)</f>
        <v/>
      </c>
      <c r="B51" s="24">
        <f>IF(Mese!$A51="","",Mese!B51)</f>
        <v/>
      </c>
      <c r="C51" s="24">
        <f>IF(Mese!$A51="","",Mese!D51)</f>
        <v/>
      </c>
      <c r="D51" s="24">
        <f>IF(Mese!$A51="","",Mese!F51)</f>
        <v/>
      </c>
      <c r="E51" s="22">
        <f>IF(Mese!$A51="","",Mese!L51)</f>
        <v/>
      </c>
      <c r="F51" s="24">
        <f>IF(Mese!$A51="","",Mese!H51)</f>
        <v/>
      </c>
      <c r="G51" s="19">
        <f>IF($A51="","",ROUND((INDEX(CCNL!$G$5:$G$12,MATCH(C51,CCNL!$A$5:$A$12,0))-INDEX(CCNL!$F$5:$F$12,MATCH(C51,CCNL!$A$5:$A$12,0)))*D51,2))</f>
        <v/>
      </c>
      <c r="H51" s="19">
        <f>IF($A51="","",IF(F51,MIN(E51,G51),0))</f>
        <v/>
      </c>
      <c r="I51" s="19">
        <f>IF($A51="","",ROUND(G51-H51,2))</f>
        <v/>
      </c>
      <c r="J51" s="19">
        <f>IF($A51="","",ROUND(INDEX(CCNL!$G$5:$G$12,MATCH(C51,CCNL!$A$5:$A$12,0))*D51,2))</f>
        <v/>
      </c>
      <c r="K51" s="19">
        <f>IF($A51="","",ROUND(E51-H51,2))</f>
        <v/>
      </c>
    </row>
    <row r="52">
      <c r="A52" s="24">
        <f>IF(Mese!$A52="","",Mese!A52)</f>
        <v/>
      </c>
      <c r="B52" s="24">
        <f>IF(Mese!$A52="","",Mese!B52)</f>
        <v/>
      </c>
      <c r="C52" s="24">
        <f>IF(Mese!$A52="","",Mese!D52)</f>
        <v/>
      </c>
      <c r="D52" s="24">
        <f>IF(Mese!$A52="","",Mese!F52)</f>
        <v/>
      </c>
      <c r="E52" s="22">
        <f>IF(Mese!$A52="","",Mese!L52)</f>
        <v/>
      </c>
      <c r="F52" s="24">
        <f>IF(Mese!$A52="","",Mese!H52)</f>
        <v/>
      </c>
      <c r="G52" s="19">
        <f>IF($A52="","",ROUND((INDEX(CCNL!$G$5:$G$12,MATCH(C52,CCNL!$A$5:$A$12,0))-INDEX(CCNL!$F$5:$F$12,MATCH(C52,CCNL!$A$5:$A$12,0)))*D52,2))</f>
        <v/>
      </c>
      <c r="H52" s="19">
        <f>IF($A52="","",IF(F52,MIN(E52,G52),0))</f>
        <v/>
      </c>
      <c r="I52" s="19">
        <f>IF($A52="","",ROUND(G52-H52,2))</f>
        <v/>
      </c>
      <c r="J52" s="19">
        <f>IF($A52="","",ROUND(INDEX(CCNL!$G$5:$G$12,MATCH(C52,CCNL!$A$5:$A$12,0))*D52,2))</f>
        <v/>
      </c>
      <c r="K52" s="19">
        <f>IF($A52="","",ROUND(E52-H52,2))</f>
        <v/>
      </c>
    </row>
    <row r="53">
      <c r="A53" s="24">
        <f>IF(Mese!$A53="","",Mese!A53)</f>
        <v/>
      </c>
      <c r="B53" s="24">
        <f>IF(Mese!$A53="","",Mese!B53)</f>
        <v/>
      </c>
      <c r="C53" s="24">
        <f>IF(Mese!$A53="","",Mese!D53)</f>
        <v/>
      </c>
      <c r="D53" s="24">
        <f>IF(Mese!$A53="","",Mese!F53)</f>
        <v/>
      </c>
      <c r="E53" s="22">
        <f>IF(Mese!$A53="","",Mese!L53)</f>
        <v/>
      </c>
      <c r="F53" s="24">
        <f>IF(Mese!$A53="","",Mese!H53)</f>
        <v/>
      </c>
      <c r="G53" s="19">
        <f>IF($A53="","",ROUND((INDEX(CCNL!$G$5:$G$12,MATCH(C53,CCNL!$A$5:$A$12,0))-INDEX(CCNL!$F$5:$F$12,MATCH(C53,CCNL!$A$5:$A$12,0)))*D53,2))</f>
        <v/>
      </c>
      <c r="H53" s="19">
        <f>IF($A53="","",IF(F53,MIN(E53,G53),0))</f>
        <v/>
      </c>
      <c r="I53" s="19">
        <f>IF($A53="","",ROUND(G53-H53,2))</f>
        <v/>
      </c>
      <c r="J53" s="19">
        <f>IF($A53="","",ROUND(INDEX(CCNL!$G$5:$G$12,MATCH(C53,CCNL!$A$5:$A$12,0))*D53,2))</f>
        <v/>
      </c>
      <c r="K53" s="19">
        <f>IF($A53="","",ROUND(E53-H53,2))</f>
        <v/>
      </c>
    </row>
    <row r="54">
      <c r="A54" s="24">
        <f>IF(Mese!$A54="","",Mese!A54)</f>
        <v/>
      </c>
      <c r="B54" s="24">
        <f>IF(Mese!$A54="","",Mese!B54)</f>
        <v/>
      </c>
      <c r="C54" s="24">
        <f>IF(Mese!$A54="","",Mese!D54)</f>
        <v/>
      </c>
      <c r="D54" s="24">
        <f>IF(Mese!$A54="","",Mese!F54)</f>
        <v/>
      </c>
      <c r="E54" s="22">
        <f>IF(Mese!$A54="","",Mese!L54)</f>
        <v/>
      </c>
      <c r="F54" s="24">
        <f>IF(Mese!$A54="","",Mese!H54)</f>
        <v/>
      </c>
      <c r="G54" s="19">
        <f>IF($A54="","",ROUND((INDEX(CCNL!$G$5:$G$12,MATCH(C54,CCNL!$A$5:$A$12,0))-INDEX(CCNL!$F$5:$F$12,MATCH(C54,CCNL!$A$5:$A$12,0)))*D54,2))</f>
        <v/>
      </c>
      <c r="H54" s="19">
        <f>IF($A54="","",IF(F54,MIN(E54,G54),0))</f>
        <v/>
      </c>
      <c r="I54" s="19">
        <f>IF($A54="","",ROUND(G54-H54,2))</f>
        <v/>
      </c>
      <c r="J54" s="19">
        <f>IF($A54="","",ROUND(INDEX(CCNL!$G$5:$G$12,MATCH(C54,CCNL!$A$5:$A$12,0))*D54,2))</f>
        <v/>
      </c>
      <c r="K54" s="19">
        <f>IF($A54="","",ROUND(E54-H54,2))</f>
        <v/>
      </c>
    </row>
    <row r="55">
      <c r="A55" s="24">
        <f>IF(Mese!$A55="","",Mese!A55)</f>
        <v/>
      </c>
      <c r="B55" s="24">
        <f>IF(Mese!$A55="","",Mese!B55)</f>
        <v/>
      </c>
      <c r="C55" s="24">
        <f>IF(Mese!$A55="","",Mese!D55)</f>
        <v/>
      </c>
      <c r="D55" s="24">
        <f>IF(Mese!$A55="","",Mese!F55)</f>
        <v/>
      </c>
      <c r="E55" s="22">
        <f>IF(Mese!$A55="","",Mese!L55)</f>
        <v/>
      </c>
      <c r="F55" s="24">
        <f>IF(Mese!$A55="","",Mese!H55)</f>
        <v/>
      </c>
      <c r="G55" s="19">
        <f>IF($A55="","",ROUND((INDEX(CCNL!$G$5:$G$12,MATCH(C55,CCNL!$A$5:$A$12,0))-INDEX(CCNL!$F$5:$F$12,MATCH(C55,CCNL!$A$5:$A$12,0)))*D55,2))</f>
        <v/>
      </c>
      <c r="H55" s="19">
        <f>IF($A55="","",IF(F55,MIN(E55,G55),0))</f>
        <v/>
      </c>
      <c r="I55" s="19">
        <f>IF($A55="","",ROUND(G55-H55,2))</f>
        <v/>
      </c>
      <c r="J55" s="19">
        <f>IF($A55="","",ROUND(INDEX(CCNL!$G$5:$G$12,MATCH(C55,CCNL!$A$5:$A$12,0))*D55,2))</f>
        <v/>
      </c>
      <c r="K55" s="19">
        <f>IF($A55="","",ROUND(E55-H55,2))</f>
        <v/>
      </c>
    </row>
    <row r="56">
      <c r="A56" s="24">
        <f>IF(Mese!$A56="","",Mese!A56)</f>
        <v/>
      </c>
      <c r="B56" s="24">
        <f>IF(Mese!$A56="","",Mese!B56)</f>
        <v/>
      </c>
      <c r="C56" s="24">
        <f>IF(Mese!$A56="","",Mese!D56)</f>
        <v/>
      </c>
      <c r="D56" s="24">
        <f>IF(Mese!$A56="","",Mese!F56)</f>
        <v/>
      </c>
      <c r="E56" s="22">
        <f>IF(Mese!$A56="","",Mese!L56)</f>
        <v/>
      </c>
      <c r="F56" s="24">
        <f>IF(Mese!$A56="","",Mese!H56)</f>
        <v/>
      </c>
      <c r="G56" s="19">
        <f>IF($A56="","",ROUND((INDEX(CCNL!$G$5:$G$12,MATCH(C56,CCNL!$A$5:$A$12,0))-INDEX(CCNL!$F$5:$F$12,MATCH(C56,CCNL!$A$5:$A$12,0)))*D56,2))</f>
        <v/>
      </c>
      <c r="H56" s="19">
        <f>IF($A56="","",IF(F56,MIN(E56,G56),0))</f>
        <v/>
      </c>
      <c r="I56" s="19">
        <f>IF($A56="","",ROUND(G56-H56,2))</f>
        <v/>
      </c>
      <c r="J56" s="19">
        <f>IF($A56="","",ROUND(INDEX(CCNL!$G$5:$G$12,MATCH(C56,CCNL!$A$5:$A$12,0))*D56,2))</f>
        <v/>
      </c>
      <c r="K56" s="19">
        <f>IF($A56="","",ROUND(E56-H56,2))</f>
        <v/>
      </c>
    </row>
    <row r="57">
      <c r="A57" s="24">
        <f>IF(Mese!$A57="","",Mese!A57)</f>
        <v/>
      </c>
      <c r="B57" s="24">
        <f>IF(Mese!$A57="","",Mese!B57)</f>
        <v/>
      </c>
      <c r="C57" s="24">
        <f>IF(Mese!$A57="","",Mese!D57)</f>
        <v/>
      </c>
      <c r="D57" s="24">
        <f>IF(Mese!$A57="","",Mese!F57)</f>
        <v/>
      </c>
      <c r="E57" s="22">
        <f>IF(Mese!$A57="","",Mese!L57)</f>
        <v/>
      </c>
      <c r="F57" s="24">
        <f>IF(Mese!$A57="","",Mese!H57)</f>
        <v/>
      </c>
      <c r="G57" s="19">
        <f>IF($A57="","",ROUND((INDEX(CCNL!$G$5:$G$12,MATCH(C57,CCNL!$A$5:$A$12,0))-INDEX(CCNL!$F$5:$F$12,MATCH(C57,CCNL!$A$5:$A$12,0)))*D57,2))</f>
        <v/>
      </c>
      <c r="H57" s="19">
        <f>IF($A57="","",IF(F57,MIN(E57,G57),0))</f>
        <v/>
      </c>
      <c r="I57" s="19">
        <f>IF($A57="","",ROUND(G57-H57,2))</f>
        <v/>
      </c>
      <c r="J57" s="19">
        <f>IF($A57="","",ROUND(INDEX(CCNL!$G$5:$G$12,MATCH(C57,CCNL!$A$5:$A$12,0))*D57,2))</f>
        <v/>
      </c>
      <c r="K57" s="19">
        <f>IF($A57="","",ROUND(E57-H57,2))</f>
        <v/>
      </c>
    </row>
    <row r="58">
      <c r="A58" s="24">
        <f>IF(Mese!$A58="","",Mese!A58)</f>
        <v/>
      </c>
      <c r="B58" s="24">
        <f>IF(Mese!$A58="","",Mese!B58)</f>
        <v/>
      </c>
      <c r="C58" s="24">
        <f>IF(Mese!$A58="","",Mese!D58)</f>
        <v/>
      </c>
      <c r="D58" s="24">
        <f>IF(Mese!$A58="","",Mese!F58)</f>
        <v/>
      </c>
      <c r="E58" s="22">
        <f>IF(Mese!$A58="","",Mese!L58)</f>
        <v/>
      </c>
      <c r="F58" s="24">
        <f>IF(Mese!$A58="","",Mese!H58)</f>
        <v/>
      </c>
      <c r="G58" s="19">
        <f>IF($A58="","",ROUND((INDEX(CCNL!$G$5:$G$12,MATCH(C58,CCNL!$A$5:$A$12,0))-INDEX(CCNL!$F$5:$F$12,MATCH(C58,CCNL!$A$5:$A$12,0)))*D58,2))</f>
        <v/>
      </c>
      <c r="H58" s="19">
        <f>IF($A58="","",IF(F58,MIN(E58,G58),0))</f>
        <v/>
      </c>
      <c r="I58" s="19">
        <f>IF($A58="","",ROUND(G58-H58,2))</f>
        <v/>
      </c>
      <c r="J58" s="19">
        <f>IF($A58="","",ROUND(INDEX(CCNL!$G$5:$G$12,MATCH(C58,CCNL!$A$5:$A$12,0))*D58,2))</f>
        <v/>
      </c>
      <c r="K58" s="19">
        <f>IF($A58="","",ROUND(E58-H58,2))</f>
        <v/>
      </c>
    </row>
    <row r="59">
      <c r="A59" s="24">
        <f>IF(Mese!$A59="","",Mese!A59)</f>
        <v/>
      </c>
      <c r="B59" s="24">
        <f>IF(Mese!$A59="","",Mese!B59)</f>
        <v/>
      </c>
      <c r="C59" s="24">
        <f>IF(Mese!$A59="","",Mese!D59)</f>
        <v/>
      </c>
      <c r="D59" s="24">
        <f>IF(Mese!$A59="","",Mese!F59)</f>
        <v/>
      </c>
      <c r="E59" s="22">
        <f>IF(Mese!$A59="","",Mese!L59)</f>
        <v/>
      </c>
      <c r="F59" s="24">
        <f>IF(Mese!$A59="","",Mese!H59)</f>
        <v/>
      </c>
      <c r="G59" s="19">
        <f>IF($A59="","",ROUND((INDEX(CCNL!$G$5:$G$12,MATCH(C59,CCNL!$A$5:$A$12,0))-INDEX(CCNL!$F$5:$F$12,MATCH(C59,CCNL!$A$5:$A$12,0)))*D59,2))</f>
        <v/>
      </c>
      <c r="H59" s="19">
        <f>IF($A59="","",IF(F59,MIN(E59,G59),0))</f>
        <v/>
      </c>
      <c r="I59" s="19">
        <f>IF($A59="","",ROUND(G59-H59,2))</f>
        <v/>
      </c>
      <c r="J59" s="19">
        <f>IF($A59="","",ROUND(INDEX(CCNL!$G$5:$G$12,MATCH(C59,CCNL!$A$5:$A$12,0))*D59,2))</f>
        <v/>
      </c>
      <c r="K59" s="19">
        <f>IF($A59="","",ROUND(E59-H59,2))</f>
        <v/>
      </c>
    </row>
    <row r="60">
      <c r="A60" s="24">
        <f>IF(Mese!$A60="","",Mese!A60)</f>
        <v/>
      </c>
      <c r="B60" s="24">
        <f>IF(Mese!$A60="","",Mese!B60)</f>
        <v/>
      </c>
      <c r="C60" s="24">
        <f>IF(Mese!$A60="","",Mese!D60)</f>
        <v/>
      </c>
      <c r="D60" s="24">
        <f>IF(Mese!$A60="","",Mese!F60)</f>
        <v/>
      </c>
      <c r="E60" s="22">
        <f>IF(Mese!$A60="","",Mese!L60)</f>
        <v/>
      </c>
      <c r="F60" s="24">
        <f>IF(Mese!$A60="","",Mese!H60)</f>
        <v/>
      </c>
      <c r="G60" s="19">
        <f>IF($A60="","",ROUND((INDEX(CCNL!$G$5:$G$12,MATCH(C60,CCNL!$A$5:$A$12,0))-INDEX(CCNL!$F$5:$F$12,MATCH(C60,CCNL!$A$5:$A$12,0)))*D60,2))</f>
        <v/>
      </c>
      <c r="H60" s="19">
        <f>IF($A60="","",IF(F60,MIN(E60,G60),0))</f>
        <v/>
      </c>
      <c r="I60" s="19">
        <f>IF($A60="","",ROUND(G60-H60,2))</f>
        <v/>
      </c>
      <c r="J60" s="19">
        <f>IF($A60="","",ROUND(INDEX(CCNL!$G$5:$G$12,MATCH(C60,CCNL!$A$5:$A$12,0))*D60,2))</f>
        <v/>
      </c>
      <c r="K60" s="19">
        <f>IF($A60="","",ROUND(E60-H60,2))</f>
        <v/>
      </c>
    </row>
    <row r="61">
      <c r="A61" s="24">
        <f>IF(Mese!$A61="","",Mese!A61)</f>
        <v/>
      </c>
      <c r="B61" s="24">
        <f>IF(Mese!$A61="","",Mese!B61)</f>
        <v/>
      </c>
      <c r="C61" s="24">
        <f>IF(Mese!$A61="","",Mese!D61)</f>
        <v/>
      </c>
      <c r="D61" s="24">
        <f>IF(Mese!$A61="","",Mese!F61)</f>
        <v/>
      </c>
      <c r="E61" s="22">
        <f>IF(Mese!$A61="","",Mese!L61)</f>
        <v/>
      </c>
      <c r="F61" s="24">
        <f>IF(Mese!$A61="","",Mese!H61)</f>
        <v/>
      </c>
      <c r="G61" s="19">
        <f>IF($A61="","",ROUND((INDEX(CCNL!$G$5:$G$12,MATCH(C61,CCNL!$A$5:$A$12,0))-INDEX(CCNL!$F$5:$F$12,MATCH(C61,CCNL!$A$5:$A$12,0)))*D61,2))</f>
        <v/>
      </c>
      <c r="H61" s="19">
        <f>IF($A61="","",IF(F61,MIN(E61,G61),0))</f>
        <v/>
      </c>
      <c r="I61" s="19">
        <f>IF($A61="","",ROUND(G61-H61,2))</f>
        <v/>
      </c>
      <c r="J61" s="19">
        <f>IF($A61="","",ROUND(INDEX(CCNL!$G$5:$G$12,MATCH(C61,CCNL!$A$5:$A$12,0))*D61,2))</f>
        <v/>
      </c>
      <c r="K61" s="19">
        <f>IF($A61="","",ROUND(E61-H61,2))</f>
        <v/>
      </c>
    </row>
    <row r="62">
      <c r="A62" s="24">
        <f>IF(Mese!$A62="","",Mese!A62)</f>
        <v/>
      </c>
      <c r="B62" s="24">
        <f>IF(Mese!$A62="","",Mese!B62)</f>
        <v/>
      </c>
      <c r="C62" s="24">
        <f>IF(Mese!$A62="","",Mese!D62)</f>
        <v/>
      </c>
      <c r="D62" s="24">
        <f>IF(Mese!$A62="","",Mese!F62)</f>
        <v/>
      </c>
      <c r="E62" s="22">
        <f>IF(Mese!$A62="","",Mese!L62)</f>
        <v/>
      </c>
      <c r="F62" s="24">
        <f>IF(Mese!$A62="","",Mese!H62)</f>
        <v/>
      </c>
      <c r="G62" s="19">
        <f>IF($A62="","",ROUND((INDEX(CCNL!$G$5:$G$12,MATCH(C62,CCNL!$A$5:$A$12,0))-INDEX(CCNL!$F$5:$F$12,MATCH(C62,CCNL!$A$5:$A$12,0)))*D62,2))</f>
        <v/>
      </c>
      <c r="H62" s="19">
        <f>IF($A62="","",IF(F62,MIN(E62,G62),0))</f>
        <v/>
      </c>
      <c r="I62" s="19">
        <f>IF($A62="","",ROUND(G62-H62,2))</f>
        <v/>
      </c>
      <c r="J62" s="19">
        <f>IF($A62="","",ROUND(INDEX(CCNL!$G$5:$G$12,MATCH(C62,CCNL!$A$5:$A$12,0))*D62,2))</f>
        <v/>
      </c>
      <c r="K62" s="19">
        <f>IF($A62="","",ROUND(E62-H62,2))</f>
        <v/>
      </c>
    </row>
    <row r="63">
      <c r="A63" s="24">
        <f>IF(Mese!$A63="","",Mese!A63)</f>
        <v/>
      </c>
      <c r="B63" s="24">
        <f>IF(Mese!$A63="","",Mese!B63)</f>
        <v/>
      </c>
      <c r="C63" s="24">
        <f>IF(Mese!$A63="","",Mese!D63)</f>
        <v/>
      </c>
      <c r="D63" s="24">
        <f>IF(Mese!$A63="","",Mese!F63)</f>
        <v/>
      </c>
      <c r="E63" s="22">
        <f>IF(Mese!$A63="","",Mese!L63)</f>
        <v/>
      </c>
      <c r="F63" s="24">
        <f>IF(Mese!$A63="","",Mese!H63)</f>
        <v/>
      </c>
      <c r="G63" s="19">
        <f>IF($A63="","",ROUND((INDEX(CCNL!$G$5:$G$12,MATCH(C63,CCNL!$A$5:$A$12,0))-INDEX(CCNL!$F$5:$F$12,MATCH(C63,CCNL!$A$5:$A$12,0)))*D63,2))</f>
        <v/>
      </c>
      <c r="H63" s="19">
        <f>IF($A63="","",IF(F63,MIN(E63,G63),0))</f>
        <v/>
      </c>
      <c r="I63" s="19">
        <f>IF($A63="","",ROUND(G63-H63,2))</f>
        <v/>
      </c>
      <c r="J63" s="19">
        <f>IF($A63="","",ROUND(INDEX(CCNL!$G$5:$G$12,MATCH(C63,CCNL!$A$5:$A$12,0))*D63,2))</f>
        <v/>
      </c>
      <c r="K63" s="19">
        <f>IF($A63="","",ROUND(E63-H63,2))</f>
        <v/>
      </c>
    </row>
    <row r="64">
      <c r="A64" s="24">
        <f>IF(Mese!$A64="","",Mese!A64)</f>
        <v/>
      </c>
      <c r="B64" s="24">
        <f>IF(Mese!$A64="","",Mese!B64)</f>
        <v/>
      </c>
      <c r="C64" s="24">
        <f>IF(Mese!$A64="","",Mese!D64)</f>
        <v/>
      </c>
      <c r="D64" s="24">
        <f>IF(Mese!$A64="","",Mese!F64)</f>
        <v/>
      </c>
      <c r="E64" s="22">
        <f>IF(Mese!$A64="","",Mese!L64)</f>
        <v/>
      </c>
      <c r="F64" s="24">
        <f>IF(Mese!$A64="","",Mese!H64)</f>
        <v/>
      </c>
      <c r="G64" s="19">
        <f>IF($A64="","",ROUND((INDEX(CCNL!$G$5:$G$12,MATCH(C64,CCNL!$A$5:$A$12,0))-INDEX(CCNL!$F$5:$F$12,MATCH(C64,CCNL!$A$5:$A$12,0)))*D64,2))</f>
        <v/>
      </c>
      <c r="H64" s="19">
        <f>IF($A64="","",IF(F64,MIN(E64,G64),0))</f>
        <v/>
      </c>
      <c r="I64" s="19">
        <f>IF($A64="","",ROUND(G64-H64,2))</f>
        <v/>
      </c>
      <c r="J64" s="19">
        <f>IF($A64="","",ROUND(INDEX(CCNL!$G$5:$G$12,MATCH(C64,CCNL!$A$5:$A$12,0))*D64,2))</f>
        <v/>
      </c>
      <c r="K64" s="19">
        <f>IF($A64="","",ROUND(E64-H64,2))</f>
        <v/>
      </c>
    </row>
    <row r="65">
      <c r="A65" s="24">
        <f>IF(Mese!$A65="","",Mese!A65)</f>
        <v/>
      </c>
      <c r="B65" s="24">
        <f>IF(Mese!$A65="","",Mese!B65)</f>
        <v/>
      </c>
      <c r="C65" s="24">
        <f>IF(Mese!$A65="","",Mese!D65)</f>
        <v/>
      </c>
      <c r="D65" s="24">
        <f>IF(Mese!$A65="","",Mese!F65)</f>
        <v/>
      </c>
      <c r="E65" s="22">
        <f>IF(Mese!$A65="","",Mese!L65)</f>
        <v/>
      </c>
      <c r="F65" s="24">
        <f>IF(Mese!$A65="","",Mese!H65)</f>
        <v/>
      </c>
      <c r="G65" s="19">
        <f>IF($A65="","",ROUND((INDEX(CCNL!$G$5:$G$12,MATCH(C65,CCNL!$A$5:$A$12,0))-INDEX(CCNL!$F$5:$F$12,MATCH(C65,CCNL!$A$5:$A$12,0)))*D65,2))</f>
        <v/>
      </c>
      <c r="H65" s="19">
        <f>IF($A65="","",IF(F65,MIN(E65,G65),0))</f>
        <v/>
      </c>
      <c r="I65" s="19">
        <f>IF($A65="","",ROUND(G65-H65,2))</f>
        <v/>
      </c>
      <c r="J65" s="19">
        <f>IF($A65="","",ROUND(INDEX(CCNL!$G$5:$G$12,MATCH(C65,CCNL!$A$5:$A$12,0))*D65,2))</f>
        <v/>
      </c>
      <c r="K65" s="19">
        <f>IF($A65="","",ROUND(E65-H65,2))</f>
        <v/>
      </c>
    </row>
    <row r="66">
      <c r="A66" s="24">
        <f>IF(Mese!$A66="","",Mese!A66)</f>
        <v/>
      </c>
      <c r="B66" s="24">
        <f>IF(Mese!$A66="","",Mese!B66)</f>
        <v/>
      </c>
      <c r="C66" s="24">
        <f>IF(Mese!$A66="","",Mese!D66)</f>
        <v/>
      </c>
      <c r="D66" s="24">
        <f>IF(Mese!$A66="","",Mese!F66)</f>
        <v/>
      </c>
      <c r="E66" s="22">
        <f>IF(Mese!$A66="","",Mese!L66)</f>
        <v/>
      </c>
      <c r="F66" s="24">
        <f>IF(Mese!$A66="","",Mese!H66)</f>
        <v/>
      </c>
      <c r="G66" s="19">
        <f>IF($A66="","",ROUND((INDEX(CCNL!$G$5:$G$12,MATCH(C66,CCNL!$A$5:$A$12,0))-INDEX(CCNL!$F$5:$F$12,MATCH(C66,CCNL!$A$5:$A$12,0)))*D66,2))</f>
        <v/>
      </c>
      <c r="H66" s="19">
        <f>IF($A66="","",IF(F66,MIN(E66,G66),0))</f>
        <v/>
      </c>
      <c r="I66" s="19">
        <f>IF($A66="","",ROUND(G66-H66,2))</f>
        <v/>
      </c>
      <c r="J66" s="19">
        <f>IF($A66="","",ROUND(INDEX(CCNL!$G$5:$G$12,MATCH(C66,CCNL!$A$5:$A$12,0))*D66,2))</f>
        <v/>
      </c>
      <c r="K66" s="19">
        <f>IF($A66="","",ROUND(E66-H66,2))</f>
        <v/>
      </c>
    </row>
    <row r="67">
      <c r="A67" s="24">
        <f>IF(Mese!$A67="","",Mese!A67)</f>
        <v/>
      </c>
      <c r="B67" s="24">
        <f>IF(Mese!$A67="","",Mese!B67)</f>
        <v/>
      </c>
      <c r="C67" s="24">
        <f>IF(Mese!$A67="","",Mese!D67)</f>
        <v/>
      </c>
      <c r="D67" s="24">
        <f>IF(Mese!$A67="","",Mese!F67)</f>
        <v/>
      </c>
      <c r="E67" s="22">
        <f>IF(Mese!$A67="","",Mese!L67)</f>
        <v/>
      </c>
      <c r="F67" s="24">
        <f>IF(Mese!$A67="","",Mese!H67)</f>
        <v/>
      </c>
      <c r="G67" s="19">
        <f>IF($A67="","",ROUND((INDEX(CCNL!$G$5:$G$12,MATCH(C67,CCNL!$A$5:$A$12,0))-INDEX(CCNL!$F$5:$F$12,MATCH(C67,CCNL!$A$5:$A$12,0)))*D67,2))</f>
        <v/>
      </c>
      <c r="H67" s="19">
        <f>IF($A67="","",IF(F67,MIN(E67,G67),0))</f>
        <v/>
      </c>
      <c r="I67" s="19">
        <f>IF($A67="","",ROUND(G67-H67,2))</f>
        <v/>
      </c>
      <c r="J67" s="19">
        <f>IF($A67="","",ROUND(INDEX(CCNL!$G$5:$G$12,MATCH(C67,CCNL!$A$5:$A$12,0))*D67,2))</f>
        <v/>
      </c>
      <c r="K67" s="19">
        <f>IF($A67="","",ROUND(E67-H67,2))</f>
        <v/>
      </c>
    </row>
    <row r="68">
      <c r="A68" s="24">
        <f>IF(Mese!$A68="","",Mese!A68)</f>
        <v/>
      </c>
      <c r="B68" s="24">
        <f>IF(Mese!$A68="","",Mese!B68)</f>
        <v/>
      </c>
      <c r="C68" s="24">
        <f>IF(Mese!$A68="","",Mese!D68)</f>
        <v/>
      </c>
      <c r="D68" s="24">
        <f>IF(Mese!$A68="","",Mese!F68)</f>
        <v/>
      </c>
      <c r="E68" s="22">
        <f>IF(Mese!$A68="","",Mese!L68)</f>
        <v/>
      </c>
      <c r="F68" s="24">
        <f>IF(Mese!$A68="","",Mese!H68)</f>
        <v/>
      </c>
      <c r="G68" s="19">
        <f>IF($A68="","",ROUND((INDEX(CCNL!$G$5:$G$12,MATCH(C68,CCNL!$A$5:$A$12,0))-INDEX(CCNL!$F$5:$F$12,MATCH(C68,CCNL!$A$5:$A$12,0)))*D68,2))</f>
        <v/>
      </c>
      <c r="H68" s="19">
        <f>IF($A68="","",IF(F68,MIN(E68,G68),0))</f>
        <v/>
      </c>
      <c r="I68" s="19">
        <f>IF($A68="","",ROUND(G68-H68,2))</f>
        <v/>
      </c>
      <c r="J68" s="19">
        <f>IF($A68="","",ROUND(INDEX(CCNL!$G$5:$G$12,MATCH(C68,CCNL!$A$5:$A$12,0))*D68,2))</f>
        <v/>
      </c>
      <c r="K68" s="19">
        <f>IF($A68="","",ROUND(E68-H68,2))</f>
        <v/>
      </c>
    </row>
    <row r="69">
      <c r="A69" s="24">
        <f>IF(Mese!$A69="","",Mese!A69)</f>
        <v/>
      </c>
      <c r="B69" s="24">
        <f>IF(Mese!$A69="","",Mese!B69)</f>
        <v/>
      </c>
      <c r="C69" s="24">
        <f>IF(Mese!$A69="","",Mese!D69)</f>
        <v/>
      </c>
      <c r="D69" s="24">
        <f>IF(Mese!$A69="","",Mese!F69)</f>
        <v/>
      </c>
      <c r="E69" s="22">
        <f>IF(Mese!$A69="","",Mese!L69)</f>
        <v/>
      </c>
      <c r="F69" s="24">
        <f>IF(Mese!$A69="","",Mese!H69)</f>
        <v/>
      </c>
      <c r="G69" s="19">
        <f>IF($A69="","",ROUND((INDEX(CCNL!$G$5:$G$12,MATCH(C69,CCNL!$A$5:$A$12,0))-INDEX(CCNL!$F$5:$F$12,MATCH(C69,CCNL!$A$5:$A$12,0)))*D69,2))</f>
        <v/>
      </c>
      <c r="H69" s="19">
        <f>IF($A69="","",IF(F69,MIN(E69,G69),0))</f>
        <v/>
      </c>
      <c r="I69" s="19">
        <f>IF($A69="","",ROUND(G69-H69,2))</f>
        <v/>
      </c>
      <c r="J69" s="19">
        <f>IF($A69="","",ROUND(INDEX(CCNL!$G$5:$G$12,MATCH(C69,CCNL!$A$5:$A$12,0))*D69,2))</f>
        <v/>
      </c>
      <c r="K69" s="19">
        <f>IF($A69="","",ROUND(E69-H69,2))</f>
        <v/>
      </c>
    </row>
    <row r="70">
      <c r="A70" s="24">
        <f>IF(Mese!$A70="","",Mese!A70)</f>
        <v/>
      </c>
      <c r="B70" s="24">
        <f>IF(Mese!$A70="","",Mese!B70)</f>
        <v/>
      </c>
      <c r="C70" s="24">
        <f>IF(Mese!$A70="","",Mese!D70)</f>
        <v/>
      </c>
      <c r="D70" s="24">
        <f>IF(Mese!$A70="","",Mese!F70)</f>
        <v/>
      </c>
      <c r="E70" s="22">
        <f>IF(Mese!$A70="","",Mese!L70)</f>
        <v/>
      </c>
      <c r="F70" s="24">
        <f>IF(Mese!$A70="","",Mese!H70)</f>
        <v/>
      </c>
      <c r="G70" s="19">
        <f>IF($A70="","",ROUND((INDEX(CCNL!$G$5:$G$12,MATCH(C70,CCNL!$A$5:$A$12,0))-INDEX(CCNL!$F$5:$F$12,MATCH(C70,CCNL!$A$5:$A$12,0)))*D70,2))</f>
        <v/>
      </c>
      <c r="H70" s="19">
        <f>IF($A70="","",IF(F70,MIN(E70,G70),0))</f>
        <v/>
      </c>
      <c r="I70" s="19">
        <f>IF($A70="","",ROUND(G70-H70,2))</f>
        <v/>
      </c>
      <c r="J70" s="19">
        <f>IF($A70="","",ROUND(INDEX(CCNL!$G$5:$G$12,MATCH(C70,CCNL!$A$5:$A$12,0))*D70,2))</f>
        <v/>
      </c>
      <c r="K70" s="19">
        <f>IF($A70="","",ROUND(E70-H70,2))</f>
        <v/>
      </c>
    </row>
    <row r="71">
      <c r="A71" s="24">
        <f>IF(Mese!$A71="","",Mese!A71)</f>
        <v/>
      </c>
      <c r="B71" s="24">
        <f>IF(Mese!$A71="","",Mese!B71)</f>
        <v/>
      </c>
      <c r="C71" s="24">
        <f>IF(Mese!$A71="","",Mese!D71)</f>
        <v/>
      </c>
      <c r="D71" s="24">
        <f>IF(Mese!$A71="","",Mese!F71)</f>
        <v/>
      </c>
      <c r="E71" s="22">
        <f>IF(Mese!$A71="","",Mese!L71)</f>
        <v/>
      </c>
      <c r="F71" s="24">
        <f>IF(Mese!$A71="","",Mese!H71)</f>
        <v/>
      </c>
      <c r="G71" s="19">
        <f>IF($A71="","",ROUND((INDEX(CCNL!$G$5:$G$12,MATCH(C71,CCNL!$A$5:$A$12,0))-INDEX(CCNL!$F$5:$F$12,MATCH(C71,CCNL!$A$5:$A$12,0)))*D71,2))</f>
        <v/>
      </c>
      <c r="H71" s="19">
        <f>IF($A71="","",IF(F71,MIN(E71,G71),0))</f>
        <v/>
      </c>
      <c r="I71" s="19">
        <f>IF($A71="","",ROUND(G71-H71,2))</f>
        <v/>
      </c>
      <c r="J71" s="19">
        <f>IF($A71="","",ROUND(INDEX(CCNL!$G$5:$G$12,MATCH(C71,CCNL!$A$5:$A$12,0))*D71,2))</f>
        <v/>
      </c>
      <c r="K71" s="19">
        <f>IF($A71="","",ROUND(E71-H71,2))</f>
        <v/>
      </c>
    </row>
    <row r="72">
      <c r="A72" s="24">
        <f>IF(Mese!$A72="","",Mese!A72)</f>
        <v/>
      </c>
      <c r="B72" s="24">
        <f>IF(Mese!$A72="","",Mese!B72)</f>
        <v/>
      </c>
      <c r="C72" s="24">
        <f>IF(Mese!$A72="","",Mese!D72)</f>
        <v/>
      </c>
      <c r="D72" s="24">
        <f>IF(Mese!$A72="","",Mese!F72)</f>
        <v/>
      </c>
      <c r="E72" s="22">
        <f>IF(Mese!$A72="","",Mese!L72)</f>
        <v/>
      </c>
      <c r="F72" s="24">
        <f>IF(Mese!$A72="","",Mese!H72)</f>
        <v/>
      </c>
      <c r="G72" s="19">
        <f>IF($A72="","",ROUND((INDEX(CCNL!$G$5:$G$12,MATCH(C72,CCNL!$A$5:$A$12,0))-INDEX(CCNL!$F$5:$F$12,MATCH(C72,CCNL!$A$5:$A$12,0)))*D72,2))</f>
        <v/>
      </c>
      <c r="H72" s="19">
        <f>IF($A72="","",IF(F72,MIN(E72,G72),0))</f>
        <v/>
      </c>
      <c r="I72" s="19">
        <f>IF($A72="","",ROUND(G72-H72,2))</f>
        <v/>
      </c>
      <c r="J72" s="19">
        <f>IF($A72="","",ROUND(INDEX(CCNL!$G$5:$G$12,MATCH(C72,CCNL!$A$5:$A$12,0))*D72,2))</f>
        <v/>
      </c>
      <c r="K72" s="19">
        <f>IF($A72="","",ROUND(E72-H72,2))</f>
        <v/>
      </c>
    </row>
    <row r="73">
      <c r="A73" s="24">
        <f>IF(Mese!$A73="","",Mese!A73)</f>
        <v/>
      </c>
      <c r="B73" s="24">
        <f>IF(Mese!$A73="","",Mese!B73)</f>
        <v/>
      </c>
      <c r="C73" s="24">
        <f>IF(Mese!$A73="","",Mese!D73)</f>
        <v/>
      </c>
      <c r="D73" s="24">
        <f>IF(Mese!$A73="","",Mese!F73)</f>
        <v/>
      </c>
      <c r="E73" s="22">
        <f>IF(Mese!$A73="","",Mese!L73)</f>
        <v/>
      </c>
      <c r="F73" s="24">
        <f>IF(Mese!$A73="","",Mese!H73)</f>
        <v/>
      </c>
      <c r="G73" s="19">
        <f>IF($A73="","",ROUND((INDEX(CCNL!$G$5:$G$12,MATCH(C73,CCNL!$A$5:$A$12,0))-INDEX(CCNL!$F$5:$F$12,MATCH(C73,CCNL!$A$5:$A$12,0)))*D73,2))</f>
        <v/>
      </c>
      <c r="H73" s="19">
        <f>IF($A73="","",IF(F73,MIN(E73,G73),0))</f>
        <v/>
      </c>
      <c r="I73" s="19">
        <f>IF($A73="","",ROUND(G73-H73,2))</f>
        <v/>
      </c>
      <c r="J73" s="19">
        <f>IF($A73="","",ROUND(INDEX(CCNL!$G$5:$G$12,MATCH(C73,CCNL!$A$5:$A$12,0))*D73,2))</f>
        <v/>
      </c>
      <c r="K73" s="19">
        <f>IF($A73="","",ROUND(E73-H73,2))</f>
        <v/>
      </c>
    </row>
    <row r="74">
      <c r="A74" s="24">
        <f>IF(Mese!$A74="","",Mese!A74)</f>
        <v/>
      </c>
      <c r="B74" s="24">
        <f>IF(Mese!$A74="","",Mese!B74)</f>
        <v/>
      </c>
      <c r="C74" s="24">
        <f>IF(Mese!$A74="","",Mese!D74)</f>
        <v/>
      </c>
      <c r="D74" s="24">
        <f>IF(Mese!$A74="","",Mese!F74)</f>
        <v/>
      </c>
      <c r="E74" s="22">
        <f>IF(Mese!$A74="","",Mese!L74)</f>
        <v/>
      </c>
      <c r="F74" s="24">
        <f>IF(Mese!$A74="","",Mese!H74)</f>
        <v/>
      </c>
      <c r="G74" s="19">
        <f>IF($A74="","",ROUND((INDEX(CCNL!$G$5:$G$12,MATCH(C74,CCNL!$A$5:$A$12,0))-INDEX(CCNL!$F$5:$F$12,MATCH(C74,CCNL!$A$5:$A$12,0)))*D74,2))</f>
        <v/>
      </c>
      <c r="H74" s="19">
        <f>IF($A74="","",IF(F74,MIN(E74,G74),0))</f>
        <v/>
      </c>
      <c r="I74" s="19">
        <f>IF($A74="","",ROUND(G74-H74,2))</f>
        <v/>
      </c>
      <c r="J74" s="19">
        <f>IF($A74="","",ROUND(INDEX(CCNL!$G$5:$G$12,MATCH(C74,CCNL!$A$5:$A$12,0))*D74,2))</f>
        <v/>
      </c>
      <c r="K74" s="19">
        <f>IF($A74="","",ROUND(E74-H74,2))</f>
        <v/>
      </c>
    </row>
    <row r="75">
      <c r="A75" s="24">
        <f>IF(Mese!$A75="","",Mese!A75)</f>
        <v/>
      </c>
      <c r="B75" s="24">
        <f>IF(Mese!$A75="","",Mese!B75)</f>
        <v/>
      </c>
      <c r="C75" s="24">
        <f>IF(Mese!$A75="","",Mese!D75)</f>
        <v/>
      </c>
      <c r="D75" s="24">
        <f>IF(Mese!$A75="","",Mese!F75)</f>
        <v/>
      </c>
      <c r="E75" s="22">
        <f>IF(Mese!$A75="","",Mese!L75)</f>
        <v/>
      </c>
      <c r="F75" s="24">
        <f>IF(Mese!$A75="","",Mese!H75)</f>
        <v/>
      </c>
      <c r="G75" s="19">
        <f>IF($A75="","",ROUND((INDEX(CCNL!$G$5:$G$12,MATCH(C75,CCNL!$A$5:$A$12,0))-INDEX(CCNL!$F$5:$F$12,MATCH(C75,CCNL!$A$5:$A$12,0)))*D75,2))</f>
        <v/>
      </c>
      <c r="H75" s="19">
        <f>IF($A75="","",IF(F75,MIN(E75,G75),0))</f>
        <v/>
      </c>
      <c r="I75" s="19">
        <f>IF($A75="","",ROUND(G75-H75,2))</f>
        <v/>
      </c>
      <c r="J75" s="19">
        <f>IF($A75="","",ROUND(INDEX(CCNL!$G$5:$G$12,MATCH(C75,CCNL!$A$5:$A$12,0))*D75,2))</f>
        <v/>
      </c>
      <c r="K75" s="19">
        <f>IF($A75="","",ROUND(E75-H75,2))</f>
        <v/>
      </c>
    </row>
    <row r="76">
      <c r="A76" s="24">
        <f>IF(Mese!$A76="","",Mese!A76)</f>
        <v/>
      </c>
      <c r="B76" s="24">
        <f>IF(Mese!$A76="","",Mese!B76)</f>
        <v/>
      </c>
      <c r="C76" s="24">
        <f>IF(Mese!$A76="","",Mese!D76)</f>
        <v/>
      </c>
      <c r="D76" s="24">
        <f>IF(Mese!$A76="","",Mese!F76)</f>
        <v/>
      </c>
      <c r="E76" s="22">
        <f>IF(Mese!$A76="","",Mese!L76)</f>
        <v/>
      </c>
      <c r="F76" s="24">
        <f>IF(Mese!$A76="","",Mese!H76)</f>
        <v/>
      </c>
      <c r="G76" s="19">
        <f>IF($A76="","",ROUND((INDEX(CCNL!$G$5:$G$12,MATCH(C76,CCNL!$A$5:$A$12,0))-INDEX(CCNL!$F$5:$F$12,MATCH(C76,CCNL!$A$5:$A$12,0)))*D76,2))</f>
        <v/>
      </c>
      <c r="H76" s="19">
        <f>IF($A76="","",IF(F76,MIN(E76,G76),0))</f>
        <v/>
      </c>
      <c r="I76" s="19">
        <f>IF($A76="","",ROUND(G76-H76,2))</f>
        <v/>
      </c>
      <c r="J76" s="19">
        <f>IF($A76="","",ROUND(INDEX(CCNL!$G$5:$G$12,MATCH(C76,CCNL!$A$5:$A$12,0))*D76,2))</f>
        <v/>
      </c>
      <c r="K76" s="19">
        <f>IF($A76="","",ROUND(E76-H76,2))</f>
        <v/>
      </c>
    </row>
    <row r="77">
      <c r="A77" s="24">
        <f>IF(Mese!$A77="","",Mese!A77)</f>
        <v/>
      </c>
      <c r="B77" s="24">
        <f>IF(Mese!$A77="","",Mese!B77)</f>
        <v/>
      </c>
      <c r="C77" s="24">
        <f>IF(Mese!$A77="","",Mese!D77)</f>
        <v/>
      </c>
      <c r="D77" s="24">
        <f>IF(Mese!$A77="","",Mese!F77)</f>
        <v/>
      </c>
      <c r="E77" s="22">
        <f>IF(Mese!$A77="","",Mese!L77)</f>
        <v/>
      </c>
      <c r="F77" s="24">
        <f>IF(Mese!$A77="","",Mese!H77)</f>
        <v/>
      </c>
      <c r="G77" s="19">
        <f>IF($A77="","",ROUND((INDEX(CCNL!$G$5:$G$12,MATCH(C77,CCNL!$A$5:$A$12,0))-INDEX(CCNL!$F$5:$F$12,MATCH(C77,CCNL!$A$5:$A$12,0)))*D77,2))</f>
        <v/>
      </c>
      <c r="H77" s="19">
        <f>IF($A77="","",IF(F77,MIN(E77,G77),0))</f>
        <v/>
      </c>
      <c r="I77" s="19">
        <f>IF($A77="","",ROUND(G77-H77,2))</f>
        <v/>
      </c>
      <c r="J77" s="19">
        <f>IF($A77="","",ROUND(INDEX(CCNL!$G$5:$G$12,MATCH(C77,CCNL!$A$5:$A$12,0))*D77,2))</f>
        <v/>
      </c>
      <c r="K77" s="19">
        <f>IF($A77="","",ROUND(E77-H77,2))</f>
        <v/>
      </c>
    </row>
    <row r="78">
      <c r="A78" s="24">
        <f>IF(Mese!$A78="","",Mese!A78)</f>
        <v/>
      </c>
      <c r="B78" s="24">
        <f>IF(Mese!$A78="","",Mese!B78)</f>
        <v/>
      </c>
      <c r="C78" s="24">
        <f>IF(Mese!$A78="","",Mese!D78)</f>
        <v/>
      </c>
      <c r="D78" s="24">
        <f>IF(Mese!$A78="","",Mese!F78)</f>
        <v/>
      </c>
      <c r="E78" s="22">
        <f>IF(Mese!$A78="","",Mese!L78)</f>
        <v/>
      </c>
      <c r="F78" s="24">
        <f>IF(Mese!$A78="","",Mese!H78)</f>
        <v/>
      </c>
      <c r="G78" s="19">
        <f>IF($A78="","",ROUND((INDEX(CCNL!$G$5:$G$12,MATCH(C78,CCNL!$A$5:$A$12,0))-INDEX(CCNL!$F$5:$F$12,MATCH(C78,CCNL!$A$5:$A$12,0)))*D78,2))</f>
        <v/>
      </c>
      <c r="H78" s="19">
        <f>IF($A78="","",IF(F78,MIN(E78,G78),0))</f>
        <v/>
      </c>
      <c r="I78" s="19">
        <f>IF($A78="","",ROUND(G78-H78,2))</f>
        <v/>
      </c>
      <c r="J78" s="19">
        <f>IF($A78="","",ROUND(INDEX(CCNL!$G$5:$G$12,MATCH(C78,CCNL!$A$5:$A$12,0))*D78,2))</f>
        <v/>
      </c>
      <c r="K78" s="19">
        <f>IF($A78="","",ROUND(E78-H78,2))</f>
        <v/>
      </c>
    </row>
    <row r="79">
      <c r="A79" s="24">
        <f>IF(Mese!$A79="","",Mese!A79)</f>
        <v/>
      </c>
      <c r="B79" s="24">
        <f>IF(Mese!$A79="","",Mese!B79)</f>
        <v/>
      </c>
      <c r="C79" s="24">
        <f>IF(Mese!$A79="","",Mese!D79)</f>
        <v/>
      </c>
      <c r="D79" s="24">
        <f>IF(Mese!$A79="","",Mese!F79)</f>
        <v/>
      </c>
      <c r="E79" s="22">
        <f>IF(Mese!$A79="","",Mese!L79)</f>
        <v/>
      </c>
      <c r="F79" s="24">
        <f>IF(Mese!$A79="","",Mese!H79)</f>
        <v/>
      </c>
      <c r="G79" s="19">
        <f>IF($A79="","",ROUND((INDEX(CCNL!$G$5:$G$12,MATCH(C79,CCNL!$A$5:$A$12,0))-INDEX(CCNL!$F$5:$F$12,MATCH(C79,CCNL!$A$5:$A$12,0)))*D79,2))</f>
        <v/>
      </c>
      <c r="H79" s="19">
        <f>IF($A79="","",IF(F79,MIN(E79,G79),0))</f>
        <v/>
      </c>
      <c r="I79" s="19">
        <f>IF($A79="","",ROUND(G79-H79,2))</f>
        <v/>
      </c>
      <c r="J79" s="19">
        <f>IF($A79="","",ROUND(INDEX(CCNL!$G$5:$G$12,MATCH(C79,CCNL!$A$5:$A$12,0))*D79,2))</f>
        <v/>
      </c>
      <c r="K79" s="19">
        <f>IF($A79="","",ROUND(E79-H79,2))</f>
        <v/>
      </c>
    </row>
    <row r="80">
      <c r="A80" s="24">
        <f>IF(Mese!$A80="","",Mese!A80)</f>
        <v/>
      </c>
      <c r="B80" s="24">
        <f>IF(Mese!$A80="","",Mese!B80)</f>
        <v/>
      </c>
      <c r="C80" s="24">
        <f>IF(Mese!$A80="","",Mese!D80)</f>
        <v/>
      </c>
      <c r="D80" s="24">
        <f>IF(Mese!$A80="","",Mese!F80)</f>
        <v/>
      </c>
      <c r="E80" s="22">
        <f>IF(Mese!$A80="","",Mese!L80)</f>
        <v/>
      </c>
      <c r="F80" s="24">
        <f>IF(Mese!$A80="","",Mese!H80)</f>
        <v/>
      </c>
      <c r="G80" s="19">
        <f>IF($A80="","",ROUND((INDEX(CCNL!$G$5:$G$12,MATCH(C80,CCNL!$A$5:$A$12,0))-INDEX(CCNL!$F$5:$F$12,MATCH(C80,CCNL!$A$5:$A$12,0)))*D80,2))</f>
        <v/>
      </c>
      <c r="H80" s="19">
        <f>IF($A80="","",IF(F80,MIN(E80,G80),0))</f>
        <v/>
      </c>
      <c r="I80" s="19">
        <f>IF($A80="","",ROUND(G80-H80,2))</f>
        <v/>
      </c>
      <c r="J80" s="19">
        <f>IF($A80="","",ROUND(INDEX(CCNL!$G$5:$G$12,MATCH(C80,CCNL!$A$5:$A$12,0))*D80,2))</f>
        <v/>
      </c>
      <c r="K80" s="19">
        <f>IF($A80="","",ROUND(E80-H80,2))</f>
        <v/>
      </c>
    </row>
    <row r="81">
      <c r="A81" s="24">
        <f>IF(Mese!$A81="","",Mese!A81)</f>
        <v/>
      </c>
      <c r="B81" s="24">
        <f>IF(Mese!$A81="","",Mese!B81)</f>
        <v/>
      </c>
      <c r="C81" s="24">
        <f>IF(Mese!$A81="","",Mese!D81)</f>
        <v/>
      </c>
      <c r="D81" s="24">
        <f>IF(Mese!$A81="","",Mese!F81)</f>
        <v/>
      </c>
      <c r="E81" s="22">
        <f>IF(Mese!$A81="","",Mese!L81)</f>
        <v/>
      </c>
      <c r="F81" s="24">
        <f>IF(Mese!$A81="","",Mese!H81)</f>
        <v/>
      </c>
      <c r="G81" s="19">
        <f>IF($A81="","",ROUND((INDEX(CCNL!$G$5:$G$12,MATCH(C81,CCNL!$A$5:$A$12,0))-INDEX(CCNL!$F$5:$F$12,MATCH(C81,CCNL!$A$5:$A$12,0)))*D81,2))</f>
        <v/>
      </c>
      <c r="H81" s="19">
        <f>IF($A81="","",IF(F81,MIN(E81,G81),0))</f>
        <v/>
      </c>
      <c r="I81" s="19">
        <f>IF($A81="","",ROUND(G81-H81,2))</f>
        <v/>
      </c>
      <c r="J81" s="19">
        <f>IF($A81="","",ROUND(INDEX(CCNL!$G$5:$G$12,MATCH(C81,CCNL!$A$5:$A$12,0))*D81,2))</f>
        <v/>
      </c>
      <c r="K81" s="19">
        <f>IF($A81="","",ROUND(E81-H81,2))</f>
        <v/>
      </c>
    </row>
    <row r="82">
      <c r="A82" s="24">
        <f>IF(Mese!$A82="","",Mese!A82)</f>
        <v/>
      </c>
      <c r="B82" s="24">
        <f>IF(Mese!$A82="","",Mese!B82)</f>
        <v/>
      </c>
      <c r="C82" s="24">
        <f>IF(Mese!$A82="","",Mese!D82)</f>
        <v/>
      </c>
      <c r="D82" s="24">
        <f>IF(Mese!$A82="","",Mese!F82)</f>
        <v/>
      </c>
      <c r="E82" s="22">
        <f>IF(Mese!$A82="","",Mese!L82)</f>
        <v/>
      </c>
      <c r="F82" s="24">
        <f>IF(Mese!$A82="","",Mese!H82)</f>
        <v/>
      </c>
      <c r="G82" s="19">
        <f>IF($A82="","",ROUND((INDEX(CCNL!$G$5:$G$12,MATCH(C82,CCNL!$A$5:$A$12,0))-INDEX(CCNL!$F$5:$F$12,MATCH(C82,CCNL!$A$5:$A$12,0)))*D82,2))</f>
        <v/>
      </c>
      <c r="H82" s="19">
        <f>IF($A82="","",IF(F82,MIN(E82,G82),0))</f>
        <v/>
      </c>
      <c r="I82" s="19">
        <f>IF($A82="","",ROUND(G82-H82,2))</f>
        <v/>
      </c>
      <c r="J82" s="19">
        <f>IF($A82="","",ROUND(INDEX(CCNL!$G$5:$G$12,MATCH(C82,CCNL!$A$5:$A$12,0))*D82,2))</f>
        <v/>
      </c>
      <c r="K82" s="19">
        <f>IF($A82="","",ROUND(E82-H82,2))</f>
        <v/>
      </c>
    </row>
    <row r="83">
      <c r="A83" s="24">
        <f>IF(Mese!$A83="","",Mese!A83)</f>
        <v/>
      </c>
      <c r="B83" s="24">
        <f>IF(Mese!$A83="","",Mese!B83)</f>
        <v/>
      </c>
      <c r="C83" s="24">
        <f>IF(Mese!$A83="","",Mese!D83)</f>
        <v/>
      </c>
      <c r="D83" s="24">
        <f>IF(Mese!$A83="","",Mese!F83)</f>
        <v/>
      </c>
      <c r="E83" s="22">
        <f>IF(Mese!$A83="","",Mese!L83)</f>
        <v/>
      </c>
      <c r="F83" s="24">
        <f>IF(Mese!$A83="","",Mese!H83)</f>
        <v/>
      </c>
      <c r="G83" s="19">
        <f>IF($A83="","",ROUND((INDEX(CCNL!$G$5:$G$12,MATCH(C83,CCNL!$A$5:$A$12,0))-INDEX(CCNL!$F$5:$F$12,MATCH(C83,CCNL!$A$5:$A$12,0)))*D83,2))</f>
        <v/>
      </c>
      <c r="H83" s="19">
        <f>IF($A83="","",IF(F83,MIN(E83,G83),0))</f>
        <v/>
      </c>
      <c r="I83" s="19">
        <f>IF($A83="","",ROUND(G83-H83,2))</f>
        <v/>
      </c>
      <c r="J83" s="19">
        <f>IF($A83="","",ROUND(INDEX(CCNL!$G$5:$G$12,MATCH(C83,CCNL!$A$5:$A$12,0))*D83,2))</f>
        <v/>
      </c>
      <c r="K83" s="19">
        <f>IF($A83="","",ROUND(E83-H83,2))</f>
        <v/>
      </c>
    </row>
    <row r="84">
      <c r="A84" s="24">
        <f>IF(Mese!$A84="","",Mese!A84)</f>
        <v/>
      </c>
      <c r="B84" s="24">
        <f>IF(Mese!$A84="","",Mese!B84)</f>
        <v/>
      </c>
      <c r="C84" s="24">
        <f>IF(Mese!$A84="","",Mese!D84)</f>
        <v/>
      </c>
      <c r="D84" s="24">
        <f>IF(Mese!$A84="","",Mese!F84)</f>
        <v/>
      </c>
      <c r="E84" s="22">
        <f>IF(Mese!$A84="","",Mese!L84)</f>
        <v/>
      </c>
      <c r="F84" s="24">
        <f>IF(Mese!$A84="","",Mese!H84)</f>
        <v/>
      </c>
      <c r="G84" s="19">
        <f>IF($A84="","",ROUND((INDEX(CCNL!$G$5:$G$12,MATCH(C84,CCNL!$A$5:$A$12,0))-INDEX(CCNL!$F$5:$F$12,MATCH(C84,CCNL!$A$5:$A$12,0)))*D84,2))</f>
        <v/>
      </c>
      <c r="H84" s="19">
        <f>IF($A84="","",IF(F84,MIN(E84,G84),0))</f>
        <v/>
      </c>
      <c r="I84" s="19">
        <f>IF($A84="","",ROUND(G84-H84,2))</f>
        <v/>
      </c>
      <c r="J84" s="19">
        <f>IF($A84="","",ROUND(INDEX(CCNL!$G$5:$G$12,MATCH(C84,CCNL!$A$5:$A$12,0))*D84,2))</f>
        <v/>
      </c>
      <c r="K84" s="19">
        <f>IF($A84="","",ROUND(E84-H84,2))</f>
        <v/>
      </c>
    </row>
    <row r="85">
      <c r="A85" s="24">
        <f>IF(Mese!$A85="","",Mese!A85)</f>
        <v/>
      </c>
      <c r="B85" s="24">
        <f>IF(Mese!$A85="","",Mese!B85)</f>
        <v/>
      </c>
      <c r="C85" s="24">
        <f>IF(Mese!$A85="","",Mese!D85)</f>
        <v/>
      </c>
      <c r="D85" s="24">
        <f>IF(Mese!$A85="","",Mese!F85)</f>
        <v/>
      </c>
      <c r="E85" s="22">
        <f>IF(Mese!$A85="","",Mese!L85)</f>
        <v/>
      </c>
      <c r="F85" s="24">
        <f>IF(Mese!$A85="","",Mese!H85)</f>
        <v/>
      </c>
      <c r="G85" s="19">
        <f>IF($A85="","",ROUND((INDEX(CCNL!$G$5:$G$12,MATCH(C85,CCNL!$A$5:$A$12,0))-INDEX(CCNL!$F$5:$F$12,MATCH(C85,CCNL!$A$5:$A$12,0)))*D85,2))</f>
        <v/>
      </c>
      <c r="H85" s="19">
        <f>IF($A85="","",IF(F85,MIN(E85,G85),0))</f>
        <v/>
      </c>
      <c r="I85" s="19">
        <f>IF($A85="","",ROUND(G85-H85,2))</f>
        <v/>
      </c>
      <c r="J85" s="19">
        <f>IF($A85="","",ROUND(INDEX(CCNL!$G$5:$G$12,MATCH(C85,CCNL!$A$5:$A$12,0))*D85,2))</f>
        <v/>
      </c>
      <c r="K85" s="19">
        <f>IF($A85="","",ROUND(E85-H85,2))</f>
        <v/>
      </c>
    </row>
    <row r="86">
      <c r="A86" s="24">
        <f>IF(Mese!$A86="","",Mese!A86)</f>
        <v/>
      </c>
      <c r="B86" s="24">
        <f>IF(Mese!$A86="","",Mese!B86)</f>
        <v/>
      </c>
      <c r="C86" s="24">
        <f>IF(Mese!$A86="","",Mese!D86)</f>
        <v/>
      </c>
      <c r="D86" s="24">
        <f>IF(Mese!$A86="","",Mese!F86)</f>
        <v/>
      </c>
      <c r="E86" s="22">
        <f>IF(Mese!$A86="","",Mese!L86)</f>
        <v/>
      </c>
      <c r="F86" s="24">
        <f>IF(Mese!$A86="","",Mese!H86)</f>
        <v/>
      </c>
      <c r="G86" s="19">
        <f>IF($A86="","",ROUND((INDEX(CCNL!$G$5:$G$12,MATCH(C86,CCNL!$A$5:$A$12,0))-INDEX(CCNL!$F$5:$F$12,MATCH(C86,CCNL!$A$5:$A$12,0)))*D86,2))</f>
        <v/>
      </c>
      <c r="H86" s="19">
        <f>IF($A86="","",IF(F86,MIN(E86,G86),0))</f>
        <v/>
      </c>
      <c r="I86" s="19">
        <f>IF($A86="","",ROUND(G86-H86,2))</f>
        <v/>
      </c>
      <c r="J86" s="19">
        <f>IF($A86="","",ROUND(INDEX(CCNL!$G$5:$G$12,MATCH(C86,CCNL!$A$5:$A$12,0))*D86,2))</f>
        <v/>
      </c>
      <c r="K86" s="19">
        <f>IF($A86="","",ROUND(E86-H86,2))</f>
        <v/>
      </c>
    </row>
    <row r="87">
      <c r="A87" s="24">
        <f>IF(Mese!$A87="","",Mese!A87)</f>
        <v/>
      </c>
      <c r="B87" s="24">
        <f>IF(Mese!$A87="","",Mese!B87)</f>
        <v/>
      </c>
      <c r="C87" s="24">
        <f>IF(Mese!$A87="","",Mese!D87)</f>
        <v/>
      </c>
      <c r="D87" s="24">
        <f>IF(Mese!$A87="","",Mese!F87)</f>
        <v/>
      </c>
      <c r="E87" s="22">
        <f>IF(Mese!$A87="","",Mese!L87)</f>
        <v/>
      </c>
      <c r="F87" s="24">
        <f>IF(Mese!$A87="","",Mese!H87)</f>
        <v/>
      </c>
      <c r="G87" s="19">
        <f>IF($A87="","",ROUND((INDEX(CCNL!$G$5:$G$12,MATCH(C87,CCNL!$A$5:$A$12,0))-INDEX(CCNL!$F$5:$F$12,MATCH(C87,CCNL!$A$5:$A$12,0)))*D87,2))</f>
        <v/>
      </c>
      <c r="H87" s="19">
        <f>IF($A87="","",IF(F87,MIN(E87,G87),0))</f>
        <v/>
      </c>
      <c r="I87" s="19">
        <f>IF($A87="","",ROUND(G87-H87,2))</f>
        <v/>
      </c>
      <c r="J87" s="19">
        <f>IF($A87="","",ROUND(INDEX(CCNL!$G$5:$G$12,MATCH(C87,CCNL!$A$5:$A$12,0))*D87,2))</f>
        <v/>
      </c>
      <c r="K87" s="19">
        <f>IF($A87="","",ROUND(E87-H87,2))</f>
        <v/>
      </c>
    </row>
    <row r="88">
      <c r="A88" s="24">
        <f>IF(Mese!$A88="","",Mese!A88)</f>
        <v/>
      </c>
      <c r="B88" s="24">
        <f>IF(Mese!$A88="","",Mese!B88)</f>
        <v/>
      </c>
      <c r="C88" s="24">
        <f>IF(Mese!$A88="","",Mese!D88)</f>
        <v/>
      </c>
      <c r="D88" s="24">
        <f>IF(Mese!$A88="","",Mese!F88)</f>
        <v/>
      </c>
      <c r="E88" s="22">
        <f>IF(Mese!$A88="","",Mese!L88)</f>
        <v/>
      </c>
      <c r="F88" s="24">
        <f>IF(Mese!$A88="","",Mese!H88)</f>
        <v/>
      </c>
      <c r="G88" s="19">
        <f>IF($A88="","",ROUND((INDEX(CCNL!$G$5:$G$12,MATCH(C88,CCNL!$A$5:$A$12,0))-INDEX(CCNL!$F$5:$F$12,MATCH(C88,CCNL!$A$5:$A$12,0)))*D88,2))</f>
        <v/>
      </c>
      <c r="H88" s="19">
        <f>IF($A88="","",IF(F88,MIN(E88,G88),0))</f>
        <v/>
      </c>
      <c r="I88" s="19">
        <f>IF($A88="","",ROUND(G88-H88,2))</f>
        <v/>
      </c>
      <c r="J88" s="19">
        <f>IF($A88="","",ROUND(INDEX(CCNL!$G$5:$G$12,MATCH(C88,CCNL!$A$5:$A$12,0))*D88,2))</f>
        <v/>
      </c>
      <c r="K88" s="19">
        <f>IF($A88="","",ROUND(E88-H88,2))</f>
        <v/>
      </c>
    </row>
    <row r="89">
      <c r="A89" s="24">
        <f>IF(Mese!$A89="","",Mese!A89)</f>
        <v/>
      </c>
      <c r="B89" s="24">
        <f>IF(Mese!$A89="","",Mese!B89)</f>
        <v/>
      </c>
      <c r="C89" s="24">
        <f>IF(Mese!$A89="","",Mese!D89)</f>
        <v/>
      </c>
      <c r="D89" s="24">
        <f>IF(Mese!$A89="","",Mese!F89)</f>
        <v/>
      </c>
      <c r="E89" s="22">
        <f>IF(Mese!$A89="","",Mese!L89)</f>
        <v/>
      </c>
      <c r="F89" s="24">
        <f>IF(Mese!$A89="","",Mese!H89)</f>
        <v/>
      </c>
      <c r="G89" s="19">
        <f>IF($A89="","",ROUND((INDEX(CCNL!$G$5:$G$12,MATCH(C89,CCNL!$A$5:$A$12,0))-INDEX(CCNL!$F$5:$F$12,MATCH(C89,CCNL!$A$5:$A$12,0)))*D89,2))</f>
        <v/>
      </c>
      <c r="H89" s="19">
        <f>IF($A89="","",IF(F89,MIN(E89,G89),0))</f>
        <v/>
      </c>
      <c r="I89" s="19">
        <f>IF($A89="","",ROUND(G89-H89,2))</f>
        <v/>
      </c>
      <c r="J89" s="19">
        <f>IF($A89="","",ROUND(INDEX(CCNL!$G$5:$G$12,MATCH(C89,CCNL!$A$5:$A$12,0))*D89,2))</f>
        <v/>
      </c>
      <c r="K89" s="19">
        <f>IF($A89="","",ROUND(E89-H89,2))</f>
        <v/>
      </c>
    </row>
    <row r="90">
      <c r="A90" s="24">
        <f>IF(Mese!$A90="","",Mese!A90)</f>
        <v/>
      </c>
      <c r="B90" s="24">
        <f>IF(Mese!$A90="","",Mese!B90)</f>
        <v/>
      </c>
      <c r="C90" s="24">
        <f>IF(Mese!$A90="","",Mese!D90)</f>
        <v/>
      </c>
      <c r="D90" s="24">
        <f>IF(Mese!$A90="","",Mese!F90)</f>
        <v/>
      </c>
      <c r="E90" s="22">
        <f>IF(Mese!$A90="","",Mese!L90)</f>
        <v/>
      </c>
      <c r="F90" s="24">
        <f>IF(Mese!$A90="","",Mese!H90)</f>
        <v/>
      </c>
      <c r="G90" s="19">
        <f>IF($A90="","",ROUND((INDEX(CCNL!$G$5:$G$12,MATCH(C90,CCNL!$A$5:$A$12,0))-INDEX(CCNL!$F$5:$F$12,MATCH(C90,CCNL!$A$5:$A$12,0)))*D90,2))</f>
        <v/>
      </c>
      <c r="H90" s="19">
        <f>IF($A90="","",IF(F90,MIN(E90,G90),0))</f>
        <v/>
      </c>
      <c r="I90" s="19">
        <f>IF($A90="","",ROUND(G90-H90,2))</f>
        <v/>
      </c>
      <c r="J90" s="19">
        <f>IF($A90="","",ROUND(INDEX(CCNL!$G$5:$G$12,MATCH(C90,CCNL!$A$5:$A$12,0))*D90,2))</f>
        <v/>
      </c>
      <c r="K90" s="19">
        <f>IF($A90="","",ROUND(E90-H90,2))</f>
        <v/>
      </c>
    </row>
    <row r="91">
      <c r="A91" s="24">
        <f>IF(Mese!$A91="","",Mese!A91)</f>
        <v/>
      </c>
      <c r="B91" s="24">
        <f>IF(Mese!$A91="","",Mese!B91)</f>
        <v/>
      </c>
      <c r="C91" s="24">
        <f>IF(Mese!$A91="","",Mese!D91)</f>
        <v/>
      </c>
      <c r="D91" s="24">
        <f>IF(Mese!$A91="","",Mese!F91)</f>
        <v/>
      </c>
      <c r="E91" s="22">
        <f>IF(Mese!$A91="","",Mese!L91)</f>
        <v/>
      </c>
      <c r="F91" s="24">
        <f>IF(Mese!$A91="","",Mese!H91)</f>
        <v/>
      </c>
      <c r="G91" s="19">
        <f>IF($A91="","",ROUND((INDEX(CCNL!$G$5:$G$12,MATCH(C91,CCNL!$A$5:$A$12,0))-INDEX(CCNL!$F$5:$F$12,MATCH(C91,CCNL!$A$5:$A$12,0)))*D91,2))</f>
        <v/>
      </c>
      <c r="H91" s="19">
        <f>IF($A91="","",IF(F91,MIN(E91,G91),0))</f>
        <v/>
      </c>
      <c r="I91" s="19">
        <f>IF($A91="","",ROUND(G91-H91,2))</f>
        <v/>
      </c>
      <c r="J91" s="19">
        <f>IF($A91="","",ROUND(INDEX(CCNL!$G$5:$G$12,MATCH(C91,CCNL!$A$5:$A$12,0))*D91,2))</f>
        <v/>
      </c>
      <c r="K91" s="19">
        <f>IF($A91="","",ROUND(E91-H91,2))</f>
        <v/>
      </c>
    </row>
    <row r="92">
      <c r="A92" s="24">
        <f>IF(Mese!$A92="","",Mese!A92)</f>
        <v/>
      </c>
      <c r="B92" s="24">
        <f>IF(Mese!$A92="","",Mese!B92)</f>
        <v/>
      </c>
      <c r="C92" s="24">
        <f>IF(Mese!$A92="","",Mese!D92)</f>
        <v/>
      </c>
      <c r="D92" s="24">
        <f>IF(Mese!$A92="","",Mese!F92)</f>
        <v/>
      </c>
      <c r="E92" s="22">
        <f>IF(Mese!$A92="","",Mese!L92)</f>
        <v/>
      </c>
      <c r="F92" s="24">
        <f>IF(Mese!$A92="","",Mese!H92)</f>
        <v/>
      </c>
      <c r="G92" s="19">
        <f>IF($A92="","",ROUND((INDEX(CCNL!$G$5:$G$12,MATCH(C92,CCNL!$A$5:$A$12,0))-INDEX(CCNL!$F$5:$F$12,MATCH(C92,CCNL!$A$5:$A$12,0)))*D92,2))</f>
        <v/>
      </c>
      <c r="H92" s="19">
        <f>IF($A92="","",IF(F92,MIN(E92,G92),0))</f>
        <v/>
      </c>
      <c r="I92" s="19">
        <f>IF($A92="","",ROUND(G92-H92,2))</f>
        <v/>
      </c>
      <c r="J92" s="19">
        <f>IF($A92="","",ROUND(INDEX(CCNL!$G$5:$G$12,MATCH(C92,CCNL!$A$5:$A$12,0))*D92,2))</f>
        <v/>
      </c>
      <c r="K92" s="19">
        <f>IF($A92="","",ROUND(E92-H92,2))</f>
        <v/>
      </c>
    </row>
    <row r="93">
      <c r="A93" s="24">
        <f>IF(Mese!$A93="","",Mese!A93)</f>
        <v/>
      </c>
      <c r="B93" s="24">
        <f>IF(Mese!$A93="","",Mese!B93)</f>
        <v/>
      </c>
      <c r="C93" s="24">
        <f>IF(Mese!$A93="","",Mese!D93)</f>
        <v/>
      </c>
      <c r="D93" s="24">
        <f>IF(Mese!$A93="","",Mese!F93)</f>
        <v/>
      </c>
      <c r="E93" s="22">
        <f>IF(Mese!$A93="","",Mese!L93)</f>
        <v/>
      </c>
      <c r="F93" s="24">
        <f>IF(Mese!$A93="","",Mese!H93)</f>
        <v/>
      </c>
      <c r="G93" s="19">
        <f>IF($A93="","",ROUND((INDEX(CCNL!$G$5:$G$12,MATCH(C93,CCNL!$A$5:$A$12,0))-INDEX(CCNL!$F$5:$F$12,MATCH(C93,CCNL!$A$5:$A$12,0)))*D93,2))</f>
        <v/>
      </c>
      <c r="H93" s="19">
        <f>IF($A93="","",IF(F93,MIN(E93,G93),0))</f>
        <v/>
      </c>
      <c r="I93" s="19">
        <f>IF($A93="","",ROUND(G93-H93,2))</f>
        <v/>
      </c>
      <c r="J93" s="19">
        <f>IF($A93="","",ROUND(INDEX(CCNL!$G$5:$G$12,MATCH(C93,CCNL!$A$5:$A$12,0))*D93,2))</f>
        <v/>
      </c>
      <c r="K93" s="19">
        <f>IF($A93="","",ROUND(E93-H93,2))</f>
        <v/>
      </c>
    </row>
    <row r="94">
      <c r="A94" s="24">
        <f>IF(Mese!$A94="","",Mese!A94)</f>
        <v/>
      </c>
      <c r="B94" s="24">
        <f>IF(Mese!$A94="","",Mese!B94)</f>
        <v/>
      </c>
      <c r="C94" s="24">
        <f>IF(Mese!$A94="","",Mese!D94)</f>
        <v/>
      </c>
      <c r="D94" s="24">
        <f>IF(Mese!$A94="","",Mese!F94)</f>
        <v/>
      </c>
      <c r="E94" s="22">
        <f>IF(Mese!$A94="","",Mese!L94)</f>
        <v/>
      </c>
      <c r="F94" s="24">
        <f>IF(Mese!$A94="","",Mese!H94)</f>
        <v/>
      </c>
      <c r="G94" s="19">
        <f>IF($A94="","",ROUND((INDEX(CCNL!$G$5:$G$12,MATCH(C94,CCNL!$A$5:$A$12,0))-INDEX(CCNL!$F$5:$F$12,MATCH(C94,CCNL!$A$5:$A$12,0)))*D94,2))</f>
        <v/>
      </c>
      <c r="H94" s="19">
        <f>IF($A94="","",IF(F94,MIN(E94,G94),0))</f>
        <v/>
      </c>
      <c r="I94" s="19">
        <f>IF($A94="","",ROUND(G94-H94,2))</f>
        <v/>
      </c>
      <c r="J94" s="19">
        <f>IF($A94="","",ROUND(INDEX(CCNL!$G$5:$G$12,MATCH(C94,CCNL!$A$5:$A$12,0))*D94,2))</f>
        <v/>
      </c>
      <c r="K94" s="19">
        <f>IF($A94="","",ROUND(E94-H94,2))</f>
        <v/>
      </c>
    </row>
    <row r="95">
      <c r="A95" s="24">
        <f>IF(Mese!$A95="","",Mese!A95)</f>
        <v/>
      </c>
      <c r="B95" s="24">
        <f>IF(Mese!$A95="","",Mese!B95)</f>
        <v/>
      </c>
      <c r="C95" s="24">
        <f>IF(Mese!$A95="","",Mese!D95)</f>
        <v/>
      </c>
      <c r="D95" s="24">
        <f>IF(Mese!$A95="","",Mese!F95)</f>
        <v/>
      </c>
      <c r="E95" s="22">
        <f>IF(Mese!$A95="","",Mese!L95)</f>
        <v/>
      </c>
      <c r="F95" s="24">
        <f>IF(Mese!$A95="","",Mese!H95)</f>
        <v/>
      </c>
      <c r="G95" s="19">
        <f>IF($A95="","",ROUND((INDEX(CCNL!$G$5:$G$12,MATCH(C95,CCNL!$A$5:$A$12,0))-INDEX(CCNL!$F$5:$F$12,MATCH(C95,CCNL!$A$5:$A$12,0)))*D95,2))</f>
        <v/>
      </c>
      <c r="H95" s="19">
        <f>IF($A95="","",IF(F95,MIN(E95,G95),0))</f>
        <v/>
      </c>
      <c r="I95" s="19">
        <f>IF($A95="","",ROUND(G95-H95,2))</f>
        <v/>
      </c>
      <c r="J95" s="19">
        <f>IF($A95="","",ROUND(INDEX(CCNL!$G$5:$G$12,MATCH(C95,CCNL!$A$5:$A$12,0))*D95,2))</f>
        <v/>
      </c>
      <c r="K95" s="19">
        <f>IF($A95="","",ROUND(E95-H95,2))</f>
        <v/>
      </c>
    </row>
    <row r="96">
      <c r="A96" s="24">
        <f>IF(Mese!$A96="","",Mese!A96)</f>
        <v/>
      </c>
      <c r="B96" s="24">
        <f>IF(Mese!$A96="","",Mese!B96)</f>
        <v/>
      </c>
      <c r="C96" s="24">
        <f>IF(Mese!$A96="","",Mese!D96)</f>
        <v/>
      </c>
      <c r="D96" s="24">
        <f>IF(Mese!$A96="","",Mese!F96)</f>
        <v/>
      </c>
      <c r="E96" s="22">
        <f>IF(Mese!$A96="","",Mese!L96)</f>
        <v/>
      </c>
      <c r="F96" s="24">
        <f>IF(Mese!$A96="","",Mese!H96)</f>
        <v/>
      </c>
      <c r="G96" s="19">
        <f>IF($A96="","",ROUND((INDEX(CCNL!$G$5:$G$12,MATCH(C96,CCNL!$A$5:$A$12,0))-INDEX(CCNL!$F$5:$F$12,MATCH(C96,CCNL!$A$5:$A$12,0)))*D96,2))</f>
        <v/>
      </c>
      <c r="H96" s="19">
        <f>IF($A96="","",IF(F96,MIN(E96,G96),0))</f>
        <v/>
      </c>
      <c r="I96" s="19">
        <f>IF($A96="","",ROUND(G96-H96,2))</f>
        <v/>
      </c>
      <c r="J96" s="19">
        <f>IF($A96="","",ROUND(INDEX(CCNL!$G$5:$G$12,MATCH(C96,CCNL!$A$5:$A$12,0))*D96,2))</f>
        <v/>
      </c>
      <c r="K96" s="19">
        <f>IF($A96="","",ROUND(E96-H96,2))</f>
        <v/>
      </c>
    </row>
    <row r="97">
      <c r="A97" s="24">
        <f>IF(Mese!$A97="","",Mese!A97)</f>
        <v/>
      </c>
      <c r="B97" s="24">
        <f>IF(Mese!$A97="","",Mese!B97)</f>
        <v/>
      </c>
      <c r="C97" s="24">
        <f>IF(Mese!$A97="","",Mese!D97)</f>
        <v/>
      </c>
      <c r="D97" s="24">
        <f>IF(Mese!$A97="","",Mese!F97)</f>
        <v/>
      </c>
      <c r="E97" s="22">
        <f>IF(Mese!$A97="","",Mese!L97)</f>
        <v/>
      </c>
      <c r="F97" s="24">
        <f>IF(Mese!$A97="","",Mese!H97)</f>
        <v/>
      </c>
      <c r="G97" s="19">
        <f>IF($A97="","",ROUND((INDEX(CCNL!$G$5:$G$12,MATCH(C97,CCNL!$A$5:$A$12,0))-INDEX(CCNL!$F$5:$F$12,MATCH(C97,CCNL!$A$5:$A$12,0)))*D97,2))</f>
        <v/>
      </c>
      <c r="H97" s="19">
        <f>IF($A97="","",IF(F97,MIN(E97,G97),0))</f>
        <v/>
      </c>
      <c r="I97" s="19">
        <f>IF($A97="","",ROUND(G97-H97,2))</f>
        <v/>
      </c>
      <c r="J97" s="19">
        <f>IF($A97="","",ROUND(INDEX(CCNL!$G$5:$G$12,MATCH(C97,CCNL!$A$5:$A$12,0))*D97,2))</f>
        <v/>
      </c>
      <c r="K97" s="19">
        <f>IF($A97="","",ROUND(E97-H97,2))</f>
        <v/>
      </c>
    </row>
    <row r="98">
      <c r="A98" s="24">
        <f>IF(Mese!$A98="","",Mese!A98)</f>
        <v/>
      </c>
      <c r="B98" s="24">
        <f>IF(Mese!$A98="","",Mese!B98)</f>
        <v/>
      </c>
      <c r="C98" s="24">
        <f>IF(Mese!$A98="","",Mese!D98)</f>
        <v/>
      </c>
      <c r="D98" s="24">
        <f>IF(Mese!$A98="","",Mese!F98)</f>
        <v/>
      </c>
      <c r="E98" s="22">
        <f>IF(Mese!$A98="","",Mese!L98)</f>
        <v/>
      </c>
      <c r="F98" s="24">
        <f>IF(Mese!$A98="","",Mese!H98)</f>
        <v/>
      </c>
      <c r="G98" s="19">
        <f>IF($A98="","",ROUND((INDEX(CCNL!$G$5:$G$12,MATCH(C98,CCNL!$A$5:$A$12,0))-INDEX(CCNL!$F$5:$F$12,MATCH(C98,CCNL!$A$5:$A$12,0)))*D98,2))</f>
        <v/>
      </c>
      <c r="H98" s="19">
        <f>IF($A98="","",IF(F98,MIN(E98,G98),0))</f>
        <v/>
      </c>
      <c r="I98" s="19">
        <f>IF($A98="","",ROUND(G98-H98,2))</f>
        <v/>
      </c>
      <c r="J98" s="19">
        <f>IF($A98="","",ROUND(INDEX(CCNL!$G$5:$G$12,MATCH(C98,CCNL!$A$5:$A$12,0))*D98,2))</f>
        <v/>
      </c>
      <c r="K98" s="19">
        <f>IF($A98="","",ROUND(E98-H98,2))</f>
        <v/>
      </c>
    </row>
    <row r="99">
      <c r="A99" s="24">
        <f>IF(Mese!$A99="","",Mese!A99)</f>
        <v/>
      </c>
      <c r="B99" s="24">
        <f>IF(Mese!$A99="","",Mese!B99)</f>
        <v/>
      </c>
      <c r="C99" s="24">
        <f>IF(Mese!$A99="","",Mese!D99)</f>
        <v/>
      </c>
      <c r="D99" s="24">
        <f>IF(Mese!$A99="","",Mese!F99)</f>
        <v/>
      </c>
      <c r="E99" s="22">
        <f>IF(Mese!$A99="","",Mese!L99)</f>
        <v/>
      </c>
      <c r="F99" s="24">
        <f>IF(Mese!$A99="","",Mese!H99)</f>
        <v/>
      </c>
      <c r="G99" s="19">
        <f>IF($A99="","",ROUND((INDEX(CCNL!$G$5:$G$12,MATCH(C99,CCNL!$A$5:$A$12,0))-INDEX(CCNL!$F$5:$F$12,MATCH(C99,CCNL!$A$5:$A$12,0)))*D99,2))</f>
        <v/>
      </c>
      <c r="H99" s="19">
        <f>IF($A99="","",IF(F99,MIN(E99,G99),0))</f>
        <v/>
      </c>
      <c r="I99" s="19">
        <f>IF($A99="","",ROUND(G99-H99,2))</f>
        <v/>
      </c>
      <c r="J99" s="19">
        <f>IF($A99="","",ROUND(INDEX(CCNL!$G$5:$G$12,MATCH(C99,CCNL!$A$5:$A$12,0))*D99,2))</f>
        <v/>
      </c>
      <c r="K99" s="19">
        <f>IF($A99="","",ROUND(E99-H99,2))</f>
        <v/>
      </c>
    </row>
    <row r="100">
      <c r="A100" s="24">
        <f>IF(Mese!$A100="","",Mese!A100)</f>
        <v/>
      </c>
      <c r="B100" s="24">
        <f>IF(Mese!$A100="","",Mese!B100)</f>
        <v/>
      </c>
      <c r="C100" s="24">
        <f>IF(Mese!$A100="","",Mese!D100)</f>
        <v/>
      </c>
      <c r="D100" s="24">
        <f>IF(Mese!$A100="","",Mese!F100)</f>
        <v/>
      </c>
      <c r="E100" s="22">
        <f>IF(Mese!$A100="","",Mese!L100)</f>
        <v/>
      </c>
      <c r="F100" s="24">
        <f>IF(Mese!$A100="","",Mese!H100)</f>
        <v/>
      </c>
      <c r="G100" s="19">
        <f>IF($A100="","",ROUND((INDEX(CCNL!$G$5:$G$12,MATCH(C100,CCNL!$A$5:$A$12,0))-INDEX(CCNL!$F$5:$F$12,MATCH(C100,CCNL!$A$5:$A$12,0)))*D100,2))</f>
        <v/>
      </c>
      <c r="H100" s="19">
        <f>IF($A100="","",IF(F100,MIN(E100,G100),0))</f>
        <v/>
      </c>
      <c r="I100" s="19">
        <f>IF($A100="","",ROUND(G100-H100,2))</f>
        <v/>
      </c>
      <c r="J100" s="19">
        <f>IF($A100="","",ROUND(INDEX(CCNL!$G$5:$G$12,MATCH(C100,CCNL!$A$5:$A$12,0))*D100,2))</f>
        <v/>
      </c>
      <c r="K100" s="19">
        <f>IF($A100="","",ROUND(E100-H100,2))</f>
        <v/>
      </c>
    </row>
    <row r="101">
      <c r="A101" s="24">
        <f>IF(Mese!$A101="","",Mese!A101)</f>
        <v/>
      </c>
      <c r="B101" s="24">
        <f>IF(Mese!$A101="","",Mese!B101)</f>
        <v/>
      </c>
      <c r="C101" s="24">
        <f>IF(Mese!$A101="","",Mese!D101)</f>
        <v/>
      </c>
      <c r="D101" s="24">
        <f>IF(Mese!$A101="","",Mese!F101)</f>
        <v/>
      </c>
      <c r="E101" s="22">
        <f>IF(Mese!$A101="","",Mese!L101)</f>
        <v/>
      </c>
      <c r="F101" s="24">
        <f>IF(Mese!$A101="","",Mese!H101)</f>
        <v/>
      </c>
      <c r="G101" s="19">
        <f>IF($A101="","",ROUND((INDEX(CCNL!$G$5:$G$12,MATCH(C101,CCNL!$A$5:$A$12,0))-INDEX(CCNL!$F$5:$F$12,MATCH(C101,CCNL!$A$5:$A$12,0)))*D101,2))</f>
        <v/>
      </c>
      <c r="H101" s="19">
        <f>IF($A101="","",IF(F101,MIN(E101,G101),0))</f>
        <v/>
      </c>
      <c r="I101" s="19">
        <f>IF($A101="","",ROUND(G101-H101,2))</f>
        <v/>
      </c>
      <c r="J101" s="19">
        <f>IF($A101="","",ROUND(INDEX(CCNL!$G$5:$G$12,MATCH(C101,CCNL!$A$5:$A$12,0))*D101,2))</f>
        <v/>
      </c>
      <c r="K101" s="19">
        <f>IF($A101="","",ROUND(E101-H101,2))</f>
        <v/>
      </c>
    </row>
    <row r="102">
      <c r="A102" s="24">
        <f>IF(Mese!$A102="","",Mese!A102)</f>
        <v/>
      </c>
      <c r="B102" s="24">
        <f>IF(Mese!$A102="","",Mese!B102)</f>
        <v/>
      </c>
      <c r="C102" s="24">
        <f>IF(Mese!$A102="","",Mese!D102)</f>
        <v/>
      </c>
      <c r="D102" s="24">
        <f>IF(Mese!$A102="","",Mese!F102)</f>
        <v/>
      </c>
      <c r="E102" s="22">
        <f>IF(Mese!$A102="","",Mese!L102)</f>
        <v/>
      </c>
      <c r="F102" s="24">
        <f>IF(Mese!$A102="","",Mese!H102)</f>
        <v/>
      </c>
      <c r="G102" s="19">
        <f>IF($A102="","",ROUND((INDEX(CCNL!$G$5:$G$12,MATCH(C102,CCNL!$A$5:$A$12,0))-INDEX(CCNL!$F$5:$F$12,MATCH(C102,CCNL!$A$5:$A$12,0)))*D102,2))</f>
        <v/>
      </c>
      <c r="H102" s="19">
        <f>IF($A102="","",IF(F102,MIN(E102,G102),0))</f>
        <v/>
      </c>
      <c r="I102" s="19">
        <f>IF($A102="","",ROUND(G102-H102,2))</f>
        <v/>
      </c>
      <c r="J102" s="19">
        <f>IF($A102="","",ROUND(INDEX(CCNL!$G$5:$G$12,MATCH(C102,CCNL!$A$5:$A$12,0))*D102,2))</f>
        <v/>
      </c>
      <c r="K102" s="19">
        <f>IF($A102="","",ROUND(E102-H102,2))</f>
        <v/>
      </c>
    </row>
    <row r="103">
      <c r="A103" s="24">
        <f>IF(Mese!$A103="","",Mese!A103)</f>
        <v/>
      </c>
      <c r="B103" s="24">
        <f>IF(Mese!$A103="","",Mese!B103)</f>
        <v/>
      </c>
      <c r="C103" s="24">
        <f>IF(Mese!$A103="","",Mese!D103)</f>
        <v/>
      </c>
      <c r="D103" s="24">
        <f>IF(Mese!$A103="","",Mese!F103)</f>
        <v/>
      </c>
      <c r="E103" s="22">
        <f>IF(Mese!$A103="","",Mese!L103)</f>
        <v/>
      </c>
      <c r="F103" s="24">
        <f>IF(Mese!$A103="","",Mese!H103)</f>
        <v/>
      </c>
      <c r="G103" s="19">
        <f>IF($A103="","",ROUND((INDEX(CCNL!$G$5:$G$12,MATCH(C103,CCNL!$A$5:$A$12,0))-INDEX(CCNL!$F$5:$F$12,MATCH(C103,CCNL!$A$5:$A$12,0)))*D103,2))</f>
        <v/>
      </c>
      <c r="H103" s="19">
        <f>IF($A103="","",IF(F103,MIN(E103,G103),0))</f>
        <v/>
      </c>
      <c r="I103" s="19">
        <f>IF($A103="","",ROUND(G103-H103,2))</f>
        <v/>
      </c>
      <c r="J103" s="19">
        <f>IF($A103="","",ROUND(INDEX(CCNL!$G$5:$G$12,MATCH(C103,CCNL!$A$5:$A$12,0))*D103,2))</f>
        <v/>
      </c>
      <c r="K103" s="19">
        <f>IF($A103="","",ROUND(E103-H103,2))</f>
        <v/>
      </c>
    </row>
    <row r="104">
      <c r="A104" s="24">
        <f>IF(Mese!$A104="","",Mese!A104)</f>
        <v/>
      </c>
      <c r="B104" s="24">
        <f>IF(Mese!$A104="","",Mese!B104)</f>
        <v/>
      </c>
      <c r="C104" s="24">
        <f>IF(Mese!$A104="","",Mese!D104)</f>
        <v/>
      </c>
      <c r="D104" s="24">
        <f>IF(Mese!$A104="","",Mese!F104)</f>
        <v/>
      </c>
      <c r="E104" s="22">
        <f>IF(Mese!$A104="","",Mese!L104)</f>
        <v/>
      </c>
      <c r="F104" s="24">
        <f>IF(Mese!$A104="","",Mese!H104)</f>
        <v/>
      </c>
      <c r="G104" s="19">
        <f>IF($A104="","",ROUND((INDEX(CCNL!$G$5:$G$12,MATCH(C104,CCNL!$A$5:$A$12,0))-INDEX(CCNL!$F$5:$F$12,MATCH(C104,CCNL!$A$5:$A$12,0)))*D104,2))</f>
        <v/>
      </c>
      <c r="H104" s="19">
        <f>IF($A104="","",IF(F104,MIN(E104,G104),0))</f>
        <v/>
      </c>
      <c r="I104" s="19">
        <f>IF($A104="","",ROUND(G104-H104,2))</f>
        <v/>
      </c>
      <c r="J104" s="19">
        <f>IF($A104="","",ROUND(INDEX(CCNL!$G$5:$G$12,MATCH(C104,CCNL!$A$5:$A$12,0))*D104,2))</f>
        <v/>
      </c>
      <c r="K104" s="19">
        <f>IF($A104="","",ROUND(E104-H104,2))</f>
        <v/>
      </c>
    </row>
    <row r="105">
      <c r="A105" s="24">
        <f>IF(Mese!$A105="","",Mese!A105)</f>
        <v/>
      </c>
      <c r="B105" s="24">
        <f>IF(Mese!$A105="","",Mese!B105)</f>
        <v/>
      </c>
      <c r="C105" s="24">
        <f>IF(Mese!$A105="","",Mese!D105)</f>
        <v/>
      </c>
      <c r="D105" s="24">
        <f>IF(Mese!$A105="","",Mese!F105)</f>
        <v/>
      </c>
      <c r="E105" s="22">
        <f>IF(Mese!$A105="","",Mese!L105)</f>
        <v/>
      </c>
      <c r="F105" s="24">
        <f>IF(Mese!$A105="","",Mese!H105)</f>
        <v/>
      </c>
      <c r="G105" s="19">
        <f>IF($A105="","",ROUND((INDEX(CCNL!$G$5:$G$12,MATCH(C105,CCNL!$A$5:$A$12,0))-INDEX(CCNL!$F$5:$F$12,MATCH(C105,CCNL!$A$5:$A$12,0)))*D105,2))</f>
        <v/>
      </c>
      <c r="H105" s="19">
        <f>IF($A105="","",IF(F105,MIN(E105,G105),0))</f>
        <v/>
      </c>
      <c r="I105" s="19">
        <f>IF($A105="","",ROUND(G105-H105,2))</f>
        <v/>
      </c>
      <c r="J105" s="19">
        <f>IF($A105="","",ROUND(INDEX(CCNL!$G$5:$G$12,MATCH(C105,CCNL!$A$5:$A$12,0))*D105,2))</f>
        <v/>
      </c>
      <c r="K105" s="19">
        <f>IF($A105="","",ROUND(E105-H105,2))</f>
        <v/>
      </c>
    </row>
    <row r="106">
      <c r="A106" s="24">
        <f>IF(Mese!$A106="","",Mese!A106)</f>
        <v/>
      </c>
      <c r="B106" s="24">
        <f>IF(Mese!$A106="","",Mese!B106)</f>
        <v/>
      </c>
      <c r="C106" s="24">
        <f>IF(Mese!$A106="","",Mese!D106)</f>
        <v/>
      </c>
      <c r="D106" s="24">
        <f>IF(Mese!$A106="","",Mese!F106)</f>
        <v/>
      </c>
      <c r="E106" s="22">
        <f>IF(Mese!$A106="","",Mese!L106)</f>
        <v/>
      </c>
      <c r="F106" s="24">
        <f>IF(Mese!$A106="","",Mese!H106)</f>
        <v/>
      </c>
      <c r="G106" s="19">
        <f>IF($A106="","",ROUND((INDEX(CCNL!$G$5:$G$12,MATCH(C106,CCNL!$A$5:$A$12,0))-INDEX(CCNL!$F$5:$F$12,MATCH(C106,CCNL!$A$5:$A$12,0)))*D106,2))</f>
        <v/>
      </c>
      <c r="H106" s="19">
        <f>IF($A106="","",IF(F106,MIN(E106,G106),0))</f>
        <v/>
      </c>
      <c r="I106" s="19">
        <f>IF($A106="","",ROUND(G106-H106,2))</f>
        <v/>
      </c>
      <c r="J106" s="19">
        <f>IF($A106="","",ROUND(INDEX(CCNL!$G$5:$G$12,MATCH(C106,CCNL!$A$5:$A$12,0))*D106,2))</f>
        <v/>
      </c>
      <c r="K106" s="19">
        <f>IF($A106="","",ROUND(E106-H106,2))</f>
        <v/>
      </c>
    </row>
    <row r="107">
      <c r="A107" s="24">
        <f>IF(Mese!$A107="","",Mese!A107)</f>
        <v/>
      </c>
      <c r="B107" s="24">
        <f>IF(Mese!$A107="","",Mese!B107)</f>
        <v/>
      </c>
      <c r="C107" s="24">
        <f>IF(Mese!$A107="","",Mese!D107)</f>
        <v/>
      </c>
      <c r="D107" s="24">
        <f>IF(Mese!$A107="","",Mese!F107)</f>
        <v/>
      </c>
      <c r="E107" s="22">
        <f>IF(Mese!$A107="","",Mese!L107)</f>
        <v/>
      </c>
      <c r="F107" s="24">
        <f>IF(Mese!$A107="","",Mese!H107)</f>
        <v/>
      </c>
      <c r="G107" s="19">
        <f>IF($A107="","",ROUND((INDEX(CCNL!$G$5:$G$12,MATCH(C107,CCNL!$A$5:$A$12,0))-INDEX(CCNL!$F$5:$F$12,MATCH(C107,CCNL!$A$5:$A$12,0)))*D107,2))</f>
        <v/>
      </c>
      <c r="H107" s="19">
        <f>IF($A107="","",IF(F107,MIN(E107,G107),0))</f>
        <v/>
      </c>
      <c r="I107" s="19">
        <f>IF($A107="","",ROUND(G107-H107,2))</f>
        <v/>
      </c>
      <c r="J107" s="19">
        <f>IF($A107="","",ROUND(INDEX(CCNL!$G$5:$G$12,MATCH(C107,CCNL!$A$5:$A$12,0))*D107,2))</f>
        <v/>
      </c>
      <c r="K107" s="19">
        <f>IF($A107="","",ROUND(E107-H107,2))</f>
        <v/>
      </c>
    </row>
    <row r="108">
      <c r="A108" s="24">
        <f>IF(Mese!$A108="","",Mese!A108)</f>
        <v/>
      </c>
      <c r="B108" s="24">
        <f>IF(Mese!$A108="","",Mese!B108)</f>
        <v/>
      </c>
      <c r="C108" s="24">
        <f>IF(Mese!$A108="","",Mese!D108)</f>
        <v/>
      </c>
      <c r="D108" s="24">
        <f>IF(Mese!$A108="","",Mese!F108)</f>
        <v/>
      </c>
      <c r="E108" s="22">
        <f>IF(Mese!$A108="","",Mese!L108)</f>
        <v/>
      </c>
      <c r="F108" s="24">
        <f>IF(Mese!$A108="","",Mese!H108)</f>
        <v/>
      </c>
      <c r="G108" s="19">
        <f>IF($A108="","",ROUND((INDEX(CCNL!$G$5:$G$12,MATCH(C108,CCNL!$A$5:$A$12,0))-INDEX(CCNL!$F$5:$F$12,MATCH(C108,CCNL!$A$5:$A$12,0)))*D108,2))</f>
        <v/>
      </c>
      <c r="H108" s="19">
        <f>IF($A108="","",IF(F108,MIN(E108,G108),0))</f>
        <v/>
      </c>
      <c r="I108" s="19">
        <f>IF($A108="","",ROUND(G108-H108,2))</f>
        <v/>
      </c>
      <c r="J108" s="19">
        <f>IF($A108="","",ROUND(INDEX(CCNL!$G$5:$G$12,MATCH(C108,CCNL!$A$5:$A$12,0))*D108,2))</f>
        <v/>
      </c>
      <c r="K108" s="19">
        <f>IF($A108="","",ROUND(E108-H108,2))</f>
        <v/>
      </c>
    </row>
    <row r="109">
      <c r="A109" s="24">
        <f>IF(Mese!$A109="","",Mese!A109)</f>
        <v/>
      </c>
      <c r="B109" s="24">
        <f>IF(Mese!$A109="","",Mese!B109)</f>
        <v/>
      </c>
      <c r="C109" s="24">
        <f>IF(Mese!$A109="","",Mese!D109)</f>
        <v/>
      </c>
      <c r="D109" s="24">
        <f>IF(Mese!$A109="","",Mese!F109)</f>
        <v/>
      </c>
      <c r="E109" s="22">
        <f>IF(Mese!$A109="","",Mese!L109)</f>
        <v/>
      </c>
      <c r="F109" s="24">
        <f>IF(Mese!$A109="","",Mese!H109)</f>
        <v/>
      </c>
      <c r="G109" s="19">
        <f>IF($A109="","",ROUND((INDEX(CCNL!$G$5:$G$12,MATCH(C109,CCNL!$A$5:$A$12,0))-INDEX(CCNL!$F$5:$F$12,MATCH(C109,CCNL!$A$5:$A$12,0)))*D109,2))</f>
        <v/>
      </c>
      <c r="H109" s="19">
        <f>IF($A109="","",IF(F109,MIN(E109,G109),0))</f>
        <v/>
      </c>
      <c r="I109" s="19">
        <f>IF($A109="","",ROUND(G109-H109,2))</f>
        <v/>
      </c>
      <c r="J109" s="19">
        <f>IF($A109="","",ROUND(INDEX(CCNL!$G$5:$G$12,MATCH(C109,CCNL!$A$5:$A$12,0))*D109,2))</f>
        <v/>
      </c>
      <c r="K109" s="19">
        <f>IF($A109="","",ROUND(E109-H109,2))</f>
        <v/>
      </c>
    </row>
    <row r="110">
      <c r="A110" s="24">
        <f>IF(Mese!$A110="","",Mese!A110)</f>
        <v/>
      </c>
      <c r="B110" s="24">
        <f>IF(Mese!$A110="","",Mese!B110)</f>
        <v/>
      </c>
      <c r="C110" s="24">
        <f>IF(Mese!$A110="","",Mese!D110)</f>
        <v/>
      </c>
      <c r="D110" s="24">
        <f>IF(Mese!$A110="","",Mese!F110)</f>
        <v/>
      </c>
      <c r="E110" s="22">
        <f>IF(Mese!$A110="","",Mese!L110)</f>
        <v/>
      </c>
      <c r="F110" s="24">
        <f>IF(Mese!$A110="","",Mese!H110)</f>
        <v/>
      </c>
      <c r="G110" s="19">
        <f>IF($A110="","",ROUND((INDEX(CCNL!$G$5:$G$12,MATCH(C110,CCNL!$A$5:$A$12,0))-INDEX(CCNL!$F$5:$F$12,MATCH(C110,CCNL!$A$5:$A$12,0)))*D110,2))</f>
        <v/>
      </c>
      <c r="H110" s="19">
        <f>IF($A110="","",IF(F110,MIN(E110,G110),0))</f>
        <v/>
      </c>
      <c r="I110" s="19">
        <f>IF($A110="","",ROUND(G110-H110,2))</f>
        <v/>
      </c>
      <c r="J110" s="19">
        <f>IF($A110="","",ROUND(INDEX(CCNL!$G$5:$G$12,MATCH(C110,CCNL!$A$5:$A$12,0))*D110,2))</f>
        <v/>
      </c>
      <c r="K110" s="19">
        <f>IF($A110="","",ROUND(E110-H110,2))</f>
        <v/>
      </c>
    </row>
    <row r="111">
      <c r="A111" s="24">
        <f>IF(Mese!$A111="","",Mese!A111)</f>
        <v/>
      </c>
      <c r="B111" s="24">
        <f>IF(Mese!$A111="","",Mese!B111)</f>
        <v/>
      </c>
      <c r="C111" s="24">
        <f>IF(Mese!$A111="","",Mese!D111)</f>
        <v/>
      </c>
      <c r="D111" s="24">
        <f>IF(Mese!$A111="","",Mese!F111)</f>
        <v/>
      </c>
      <c r="E111" s="22">
        <f>IF(Mese!$A111="","",Mese!L111)</f>
        <v/>
      </c>
      <c r="F111" s="24">
        <f>IF(Mese!$A111="","",Mese!H111)</f>
        <v/>
      </c>
      <c r="G111" s="19">
        <f>IF($A111="","",ROUND((INDEX(CCNL!$G$5:$G$12,MATCH(C111,CCNL!$A$5:$A$12,0))-INDEX(CCNL!$F$5:$F$12,MATCH(C111,CCNL!$A$5:$A$12,0)))*D111,2))</f>
        <v/>
      </c>
      <c r="H111" s="19">
        <f>IF($A111="","",IF(F111,MIN(E111,G111),0))</f>
        <v/>
      </c>
      <c r="I111" s="19">
        <f>IF($A111="","",ROUND(G111-H111,2))</f>
        <v/>
      </c>
      <c r="J111" s="19">
        <f>IF($A111="","",ROUND(INDEX(CCNL!$G$5:$G$12,MATCH(C111,CCNL!$A$5:$A$12,0))*D111,2))</f>
        <v/>
      </c>
      <c r="K111" s="19">
        <f>IF($A111="","",ROUND(E111-H111,2))</f>
        <v/>
      </c>
    </row>
    <row r="112">
      <c r="A112" s="24">
        <f>IF(Mese!$A112="","",Mese!A112)</f>
        <v/>
      </c>
      <c r="B112" s="24">
        <f>IF(Mese!$A112="","",Mese!B112)</f>
        <v/>
      </c>
      <c r="C112" s="24">
        <f>IF(Mese!$A112="","",Mese!D112)</f>
        <v/>
      </c>
      <c r="D112" s="24">
        <f>IF(Mese!$A112="","",Mese!F112)</f>
        <v/>
      </c>
      <c r="E112" s="22">
        <f>IF(Mese!$A112="","",Mese!L112)</f>
        <v/>
      </c>
      <c r="F112" s="24">
        <f>IF(Mese!$A112="","",Mese!H112)</f>
        <v/>
      </c>
      <c r="G112" s="19">
        <f>IF($A112="","",ROUND((INDEX(CCNL!$G$5:$G$12,MATCH(C112,CCNL!$A$5:$A$12,0))-INDEX(CCNL!$F$5:$F$12,MATCH(C112,CCNL!$A$5:$A$12,0)))*D112,2))</f>
        <v/>
      </c>
      <c r="H112" s="19">
        <f>IF($A112="","",IF(F112,MIN(E112,G112),0))</f>
        <v/>
      </c>
      <c r="I112" s="19">
        <f>IF($A112="","",ROUND(G112-H112,2))</f>
        <v/>
      </c>
      <c r="J112" s="19">
        <f>IF($A112="","",ROUND(INDEX(CCNL!$G$5:$G$12,MATCH(C112,CCNL!$A$5:$A$12,0))*D112,2))</f>
        <v/>
      </c>
      <c r="K112" s="19">
        <f>IF($A112="","",ROUND(E112-H112,2))</f>
        <v/>
      </c>
    </row>
    <row r="113">
      <c r="A113" s="24">
        <f>IF(Mese!$A113="","",Mese!A113)</f>
        <v/>
      </c>
      <c r="B113" s="24">
        <f>IF(Mese!$A113="","",Mese!B113)</f>
        <v/>
      </c>
      <c r="C113" s="24">
        <f>IF(Mese!$A113="","",Mese!D113)</f>
        <v/>
      </c>
      <c r="D113" s="24">
        <f>IF(Mese!$A113="","",Mese!F113)</f>
        <v/>
      </c>
      <c r="E113" s="22">
        <f>IF(Mese!$A113="","",Mese!L113)</f>
        <v/>
      </c>
      <c r="F113" s="24">
        <f>IF(Mese!$A113="","",Mese!H113)</f>
        <v/>
      </c>
      <c r="G113" s="19">
        <f>IF($A113="","",ROUND((INDEX(CCNL!$G$5:$G$12,MATCH(C113,CCNL!$A$5:$A$12,0))-INDEX(CCNL!$F$5:$F$12,MATCH(C113,CCNL!$A$5:$A$12,0)))*D113,2))</f>
        <v/>
      </c>
      <c r="H113" s="19">
        <f>IF($A113="","",IF(F113,MIN(E113,G113),0))</f>
        <v/>
      </c>
      <c r="I113" s="19">
        <f>IF($A113="","",ROUND(G113-H113,2))</f>
        <v/>
      </c>
      <c r="J113" s="19">
        <f>IF($A113="","",ROUND(INDEX(CCNL!$G$5:$G$12,MATCH(C113,CCNL!$A$5:$A$12,0))*D113,2))</f>
        <v/>
      </c>
      <c r="K113" s="19">
        <f>IF($A113="","",ROUND(E113-H113,2))</f>
        <v/>
      </c>
    </row>
    <row r="114">
      <c r="A114" s="24">
        <f>IF(Mese!$A114="","",Mese!A114)</f>
        <v/>
      </c>
      <c r="B114" s="24">
        <f>IF(Mese!$A114="","",Mese!B114)</f>
        <v/>
      </c>
      <c r="C114" s="24">
        <f>IF(Mese!$A114="","",Mese!D114)</f>
        <v/>
      </c>
      <c r="D114" s="24">
        <f>IF(Mese!$A114="","",Mese!F114)</f>
        <v/>
      </c>
      <c r="E114" s="22">
        <f>IF(Mese!$A114="","",Mese!L114)</f>
        <v/>
      </c>
      <c r="F114" s="24">
        <f>IF(Mese!$A114="","",Mese!H114)</f>
        <v/>
      </c>
      <c r="G114" s="19">
        <f>IF($A114="","",ROUND((INDEX(CCNL!$G$5:$G$12,MATCH(C114,CCNL!$A$5:$A$12,0))-INDEX(CCNL!$F$5:$F$12,MATCH(C114,CCNL!$A$5:$A$12,0)))*D114,2))</f>
        <v/>
      </c>
      <c r="H114" s="19">
        <f>IF($A114="","",IF(F114,MIN(E114,G114),0))</f>
        <v/>
      </c>
      <c r="I114" s="19">
        <f>IF($A114="","",ROUND(G114-H114,2))</f>
        <v/>
      </c>
      <c r="J114" s="19">
        <f>IF($A114="","",ROUND(INDEX(CCNL!$G$5:$G$12,MATCH(C114,CCNL!$A$5:$A$12,0))*D114,2))</f>
        <v/>
      </c>
      <c r="K114" s="19">
        <f>IF($A114="","",ROUND(E114-H114,2))</f>
        <v/>
      </c>
    </row>
    <row r="115">
      <c r="A115" s="24">
        <f>IF(Mese!$A115="","",Mese!A115)</f>
        <v/>
      </c>
      <c r="B115" s="24">
        <f>IF(Mese!$A115="","",Mese!B115)</f>
        <v/>
      </c>
      <c r="C115" s="24">
        <f>IF(Mese!$A115="","",Mese!D115)</f>
        <v/>
      </c>
      <c r="D115" s="24">
        <f>IF(Mese!$A115="","",Mese!F115)</f>
        <v/>
      </c>
      <c r="E115" s="22">
        <f>IF(Mese!$A115="","",Mese!L115)</f>
        <v/>
      </c>
      <c r="F115" s="24">
        <f>IF(Mese!$A115="","",Mese!H115)</f>
        <v/>
      </c>
      <c r="G115" s="19">
        <f>IF($A115="","",ROUND((INDEX(CCNL!$G$5:$G$12,MATCH(C115,CCNL!$A$5:$A$12,0))-INDEX(CCNL!$F$5:$F$12,MATCH(C115,CCNL!$A$5:$A$12,0)))*D115,2))</f>
        <v/>
      </c>
      <c r="H115" s="19">
        <f>IF($A115="","",IF(F115,MIN(E115,G115),0))</f>
        <v/>
      </c>
      <c r="I115" s="19">
        <f>IF($A115="","",ROUND(G115-H115,2))</f>
        <v/>
      </c>
      <c r="J115" s="19">
        <f>IF($A115="","",ROUND(INDEX(CCNL!$G$5:$G$12,MATCH(C115,CCNL!$A$5:$A$12,0))*D115,2))</f>
        <v/>
      </c>
      <c r="K115" s="19">
        <f>IF($A115="","",ROUND(E115-H115,2))</f>
        <v/>
      </c>
    </row>
    <row r="116">
      <c r="A116" s="24">
        <f>IF(Mese!$A116="","",Mese!A116)</f>
        <v/>
      </c>
      <c r="B116" s="24">
        <f>IF(Mese!$A116="","",Mese!B116)</f>
        <v/>
      </c>
      <c r="C116" s="24">
        <f>IF(Mese!$A116="","",Mese!D116)</f>
        <v/>
      </c>
      <c r="D116" s="24">
        <f>IF(Mese!$A116="","",Mese!F116)</f>
        <v/>
      </c>
      <c r="E116" s="22">
        <f>IF(Mese!$A116="","",Mese!L116)</f>
        <v/>
      </c>
      <c r="F116" s="24">
        <f>IF(Mese!$A116="","",Mese!H116)</f>
        <v/>
      </c>
      <c r="G116" s="19">
        <f>IF($A116="","",ROUND((INDEX(CCNL!$G$5:$G$12,MATCH(C116,CCNL!$A$5:$A$12,0))-INDEX(CCNL!$F$5:$F$12,MATCH(C116,CCNL!$A$5:$A$12,0)))*D116,2))</f>
        <v/>
      </c>
      <c r="H116" s="19">
        <f>IF($A116="","",IF(F116,MIN(E116,G116),0))</f>
        <v/>
      </c>
      <c r="I116" s="19">
        <f>IF($A116="","",ROUND(G116-H116,2))</f>
        <v/>
      </c>
      <c r="J116" s="19">
        <f>IF($A116="","",ROUND(INDEX(CCNL!$G$5:$G$12,MATCH(C116,CCNL!$A$5:$A$12,0))*D116,2))</f>
        <v/>
      </c>
      <c r="K116" s="19">
        <f>IF($A116="","",ROUND(E116-H116,2))</f>
        <v/>
      </c>
    </row>
    <row r="117">
      <c r="A117" s="24">
        <f>IF(Mese!$A117="","",Mese!A117)</f>
        <v/>
      </c>
      <c r="B117" s="24">
        <f>IF(Mese!$A117="","",Mese!B117)</f>
        <v/>
      </c>
      <c r="C117" s="24">
        <f>IF(Mese!$A117="","",Mese!D117)</f>
        <v/>
      </c>
      <c r="D117" s="24">
        <f>IF(Mese!$A117="","",Mese!F117)</f>
        <v/>
      </c>
      <c r="E117" s="22">
        <f>IF(Mese!$A117="","",Mese!L117)</f>
        <v/>
      </c>
      <c r="F117" s="24">
        <f>IF(Mese!$A117="","",Mese!H117)</f>
        <v/>
      </c>
      <c r="G117" s="19">
        <f>IF($A117="","",ROUND((INDEX(CCNL!$G$5:$G$12,MATCH(C117,CCNL!$A$5:$A$12,0))-INDEX(CCNL!$F$5:$F$12,MATCH(C117,CCNL!$A$5:$A$12,0)))*D117,2))</f>
        <v/>
      </c>
      <c r="H117" s="19">
        <f>IF($A117="","",IF(F117,MIN(E117,G117),0))</f>
        <v/>
      </c>
      <c r="I117" s="19">
        <f>IF($A117="","",ROUND(G117-H117,2))</f>
        <v/>
      </c>
      <c r="J117" s="19">
        <f>IF($A117="","",ROUND(INDEX(CCNL!$G$5:$G$12,MATCH(C117,CCNL!$A$5:$A$12,0))*D117,2))</f>
        <v/>
      </c>
      <c r="K117" s="19">
        <f>IF($A117="","",ROUND(E117-H117,2))</f>
        <v/>
      </c>
    </row>
    <row r="118">
      <c r="A118" s="24">
        <f>IF(Mese!$A118="","",Mese!A118)</f>
        <v/>
      </c>
      <c r="B118" s="24">
        <f>IF(Mese!$A118="","",Mese!B118)</f>
        <v/>
      </c>
      <c r="C118" s="24">
        <f>IF(Mese!$A118="","",Mese!D118)</f>
        <v/>
      </c>
      <c r="D118" s="24">
        <f>IF(Mese!$A118="","",Mese!F118)</f>
        <v/>
      </c>
      <c r="E118" s="22">
        <f>IF(Mese!$A118="","",Mese!L118)</f>
        <v/>
      </c>
      <c r="F118" s="24">
        <f>IF(Mese!$A118="","",Mese!H118)</f>
        <v/>
      </c>
      <c r="G118" s="19">
        <f>IF($A118="","",ROUND((INDEX(CCNL!$G$5:$G$12,MATCH(C118,CCNL!$A$5:$A$12,0))-INDEX(CCNL!$F$5:$F$12,MATCH(C118,CCNL!$A$5:$A$12,0)))*D118,2))</f>
        <v/>
      </c>
      <c r="H118" s="19">
        <f>IF($A118="","",IF(F118,MIN(E118,G118),0))</f>
        <v/>
      </c>
      <c r="I118" s="19">
        <f>IF($A118="","",ROUND(G118-H118,2))</f>
        <v/>
      </c>
      <c r="J118" s="19">
        <f>IF($A118="","",ROUND(INDEX(CCNL!$G$5:$G$12,MATCH(C118,CCNL!$A$5:$A$12,0))*D118,2))</f>
        <v/>
      </c>
      <c r="K118" s="19">
        <f>IF($A118="","",ROUND(E118-H118,2))</f>
        <v/>
      </c>
    </row>
    <row r="119">
      <c r="A119" s="24">
        <f>IF(Mese!$A119="","",Mese!A119)</f>
        <v/>
      </c>
      <c r="B119" s="24">
        <f>IF(Mese!$A119="","",Mese!B119)</f>
        <v/>
      </c>
      <c r="C119" s="24">
        <f>IF(Mese!$A119="","",Mese!D119)</f>
        <v/>
      </c>
      <c r="D119" s="24">
        <f>IF(Mese!$A119="","",Mese!F119)</f>
        <v/>
      </c>
      <c r="E119" s="22">
        <f>IF(Mese!$A119="","",Mese!L119)</f>
        <v/>
      </c>
      <c r="F119" s="24">
        <f>IF(Mese!$A119="","",Mese!H119)</f>
        <v/>
      </c>
      <c r="G119" s="19">
        <f>IF($A119="","",ROUND((INDEX(CCNL!$G$5:$G$12,MATCH(C119,CCNL!$A$5:$A$12,0))-INDEX(CCNL!$F$5:$F$12,MATCH(C119,CCNL!$A$5:$A$12,0)))*D119,2))</f>
        <v/>
      </c>
      <c r="H119" s="19">
        <f>IF($A119="","",IF(F119,MIN(E119,G119),0))</f>
        <v/>
      </c>
      <c r="I119" s="19">
        <f>IF($A119="","",ROUND(G119-H119,2))</f>
        <v/>
      </c>
      <c r="J119" s="19">
        <f>IF($A119="","",ROUND(INDEX(CCNL!$G$5:$G$12,MATCH(C119,CCNL!$A$5:$A$12,0))*D119,2))</f>
        <v/>
      </c>
      <c r="K119" s="19">
        <f>IF($A119="","",ROUND(E119-H119,2))</f>
        <v/>
      </c>
    </row>
    <row r="120">
      <c r="A120" s="24">
        <f>IF(Mese!$A120="","",Mese!A120)</f>
        <v/>
      </c>
      <c r="B120" s="24">
        <f>IF(Mese!$A120="","",Mese!B120)</f>
        <v/>
      </c>
      <c r="C120" s="24">
        <f>IF(Mese!$A120="","",Mese!D120)</f>
        <v/>
      </c>
      <c r="D120" s="24">
        <f>IF(Mese!$A120="","",Mese!F120)</f>
        <v/>
      </c>
      <c r="E120" s="22">
        <f>IF(Mese!$A120="","",Mese!L120)</f>
        <v/>
      </c>
      <c r="F120" s="24">
        <f>IF(Mese!$A120="","",Mese!H120)</f>
        <v/>
      </c>
      <c r="G120" s="19">
        <f>IF($A120="","",ROUND((INDEX(CCNL!$G$5:$G$12,MATCH(C120,CCNL!$A$5:$A$12,0))-INDEX(CCNL!$F$5:$F$12,MATCH(C120,CCNL!$A$5:$A$12,0)))*D120,2))</f>
        <v/>
      </c>
      <c r="H120" s="19">
        <f>IF($A120="","",IF(F120,MIN(E120,G120),0))</f>
        <v/>
      </c>
      <c r="I120" s="19">
        <f>IF($A120="","",ROUND(G120-H120,2))</f>
        <v/>
      </c>
      <c r="J120" s="19">
        <f>IF($A120="","",ROUND(INDEX(CCNL!$G$5:$G$12,MATCH(C120,CCNL!$A$5:$A$12,0))*D120,2))</f>
        <v/>
      </c>
      <c r="K120" s="19">
        <f>IF($A120="","",ROUND(E120-H120,2))</f>
        <v/>
      </c>
    </row>
    <row r="121">
      <c r="A121" s="24">
        <f>IF(Mese!$A121="","",Mese!A121)</f>
        <v/>
      </c>
      <c r="B121" s="24">
        <f>IF(Mese!$A121="","",Mese!B121)</f>
        <v/>
      </c>
      <c r="C121" s="24">
        <f>IF(Mese!$A121="","",Mese!D121)</f>
        <v/>
      </c>
      <c r="D121" s="24">
        <f>IF(Mese!$A121="","",Mese!F121)</f>
        <v/>
      </c>
      <c r="E121" s="22">
        <f>IF(Mese!$A121="","",Mese!L121)</f>
        <v/>
      </c>
      <c r="F121" s="24">
        <f>IF(Mese!$A121="","",Mese!H121)</f>
        <v/>
      </c>
      <c r="G121" s="19">
        <f>IF($A121="","",ROUND((INDEX(CCNL!$G$5:$G$12,MATCH(C121,CCNL!$A$5:$A$12,0))-INDEX(CCNL!$F$5:$F$12,MATCH(C121,CCNL!$A$5:$A$12,0)))*D121,2))</f>
        <v/>
      </c>
      <c r="H121" s="19">
        <f>IF($A121="","",IF(F121,MIN(E121,G121),0))</f>
        <v/>
      </c>
      <c r="I121" s="19">
        <f>IF($A121="","",ROUND(G121-H121,2))</f>
        <v/>
      </c>
      <c r="J121" s="19">
        <f>IF($A121="","",ROUND(INDEX(CCNL!$G$5:$G$12,MATCH(C121,CCNL!$A$5:$A$12,0))*D121,2))</f>
        <v/>
      </c>
      <c r="K121" s="19">
        <f>IF($A121="","",ROUND(E121-H121,2))</f>
        <v/>
      </c>
    </row>
    <row r="122">
      <c r="A122" s="24">
        <f>IF(Mese!$A122="","",Mese!A122)</f>
        <v/>
      </c>
      <c r="B122" s="24">
        <f>IF(Mese!$A122="","",Mese!B122)</f>
        <v/>
      </c>
      <c r="C122" s="24">
        <f>IF(Mese!$A122="","",Mese!D122)</f>
        <v/>
      </c>
      <c r="D122" s="24">
        <f>IF(Mese!$A122="","",Mese!F122)</f>
        <v/>
      </c>
      <c r="E122" s="22">
        <f>IF(Mese!$A122="","",Mese!L122)</f>
        <v/>
      </c>
      <c r="F122" s="24">
        <f>IF(Mese!$A122="","",Mese!H122)</f>
        <v/>
      </c>
      <c r="G122" s="19">
        <f>IF($A122="","",ROUND((INDEX(CCNL!$G$5:$G$12,MATCH(C122,CCNL!$A$5:$A$12,0))-INDEX(CCNL!$F$5:$F$12,MATCH(C122,CCNL!$A$5:$A$12,0)))*D122,2))</f>
        <v/>
      </c>
      <c r="H122" s="19">
        <f>IF($A122="","",IF(F122,MIN(E122,G122),0))</f>
        <v/>
      </c>
      <c r="I122" s="19">
        <f>IF($A122="","",ROUND(G122-H122,2))</f>
        <v/>
      </c>
      <c r="J122" s="19">
        <f>IF($A122="","",ROUND(INDEX(CCNL!$G$5:$G$12,MATCH(C122,CCNL!$A$5:$A$12,0))*D122,2))</f>
        <v/>
      </c>
      <c r="K122" s="19">
        <f>IF($A122="","",ROUND(E122-H122,2))</f>
        <v/>
      </c>
    </row>
    <row r="123">
      <c r="A123" s="24">
        <f>IF(Mese!$A123="","",Mese!A123)</f>
        <v/>
      </c>
      <c r="B123" s="24">
        <f>IF(Mese!$A123="","",Mese!B123)</f>
        <v/>
      </c>
      <c r="C123" s="24">
        <f>IF(Mese!$A123="","",Mese!D123)</f>
        <v/>
      </c>
      <c r="D123" s="24">
        <f>IF(Mese!$A123="","",Mese!F123)</f>
        <v/>
      </c>
      <c r="E123" s="22">
        <f>IF(Mese!$A123="","",Mese!L123)</f>
        <v/>
      </c>
      <c r="F123" s="24">
        <f>IF(Mese!$A123="","",Mese!H123)</f>
        <v/>
      </c>
      <c r="G123" s="19">
        <f>IF($A123="","",ROUND((INDEX(CCNL!$G$5:$G$12,MATCH(C123,CCNL!$A$5:$A$12,0))-INDEX(CCNL!$F$5:$F$12,MATCH(C123,CCNL!$A$5:$A$12,0)))*D123,2))</f>
        <v/>
      </c>
      <c r="H123" s="19">
        <f>IF($A123="","",IF(F123,MIN(E123,G123),0))</f>
        <v/>
      </c>
      <c r="I123" s="19">
        <f>IF($A123="","",ROUND(G123-H123,2))</f>
        <v/>
      </c>
      <c r="J123" s="19">
        <f>IF($A123="","",ROUND(INDEX(CCNL!$G$5:$G$12,MATCH(C123,CCNL!$A$5:$A$12,0))*D123,2))</f>
        <v/>
      </c>
      <c r="K123" s="19">
        <f>IF($A123="","",ROUND(E123-H123,2))</f>
        <v/>
      </c>
    </row>
    <row r="124">
      <c r="A124" s="24">
        <f>IF(Mese!$A124="","",Mese!A124)</f>
        <v/>
      </c>
      <c r="B124" s="24">
        <f>IF(Mese!$A124="","",Mese!B124)</f>
        <v/>
      </c>
      <c r="C124" s="24">
        <f>IF(Mese!$A124="","",Mese!D124)</f>
        <v/>
      </c>
      <c r="D124" s="24">
        <f>IF(Mese!$A124="","",Mese!F124)</f>
        <v/>
      </c>
      <c r="E124" s="22">
        <f>IF(Mese!$A124="","",Mese!L124)</f>
        <v/>
      </c>
      <c r="F124" s="24">
        <f>IF(Mese!$A124="","",Mese!H124)</f>
        <v/>
      </c>
      <c r="G124" s="19">
        <f>IF($A124="","",ROUND((INDEX(CCNL!$G$5:$G$12,MATCH(C124,CCNL!$A$5:$A$12,0))-INDEX(CCNL!$F$5:$F$12,MATCH(C124,CCNL!$A$5:$A$12,0)))*D124,2))</f>
        <v/>
      </c>
      <c r="H124" s="19">
        <f>IF($A124="","",IF(F124,MIN(E124,G124),0))</f>
        <v/>
      </c>
      <c r="I124" s="19">
        <f>IF($A124="","",ROUND(G124-H124,2))</f>
        <v/>
      </c>
      <c r="J124" s="19">
        <f>IF($A124="","",ROUND(INDEX(CCNL!$G$5:$G$12,MATCH(C124,CCNL!$A$5:$A$12,0))*D124,2))</f>
        <v/>
      </c>
      <c r="K124" s="19">
        <f>IF($A124="","",ROUND(E124-H124,2))</f>
        <v/>
      </c>
    </row>
    <row r="125">
      <c r="A125" s="24">
        <f>IF(Mese!$A125="","",Mese!A125)</f>
        <v/>
      </c>
      <c r="B125" s="24">
        <f>IF(Mese!$A125="","",Mese!B125)</f>
        <v/>
      </c>
      <c r="C125" s="24">
        <f>IF(Mese!$A125="","",Mese!D125)</f>
        <v/>
      </c>
      <c r="D125" s="24">
        <f>IF(Mese!$A125="","",Mese!F125)</f>
        <v/>
      </c>
      <c r="E125" s="22">
        <f>IF(Mese!$A125="","",Mese!L125)</f>
        <v/>
      </c>
      <c r="F125" s="24">
        <f>IF(Mese!$A125="","",Mese!H125)</f>
        <v/>
      </c>
      <c r="G125" s="19">
        <f>IF($A125="","",ROUND((INDEX(CCNL!$G$5:$G$12,MATCH(C125,CCNL!$A$5:$A$12,0))-INDEX(CCNL!$F$5:$F$12,MATCH(C125,CCNL!$A$5:$A$12,0)))*D125,2))</f>
        <v/>
      </c>
      <c r="H125" s="19">
        <f>IF($A125="","",IF(F125,MIN(E125,G125),0))</f>
        <v/>
      </c>
      <c r="I125" s="19">
        <f>IF($A125="","",ROUND(G125-H125,2))</f>
        <v/>
      </c>
      <c r="J125" s="19">
        <f>IF($A125="","",ROUND(INDEX(CCNL!$G$5:$G$12,MATCH(C125,CCNL!$A$5:$A$12,0))*D125,2))</f>
        <v/>
      </c>
      <c r="K125" s="19">
        <f>IF($A125="","",ROUND(E125-H125,2))</f>
        <v/>
      </c>
    </row>
    <row r="126">
      <c r="A126" s="24">
        <f>IF(Mese!$A126="","",Mese!A126)</f>
        <v/>
      </c>
      <c r="B126" s="24">
        <f>IF(Mese!$A126="","",Mese!B126)</f>
        <v/>
      </c>
      <c r="C126" s="24">
        <f>IF(Mese!$A126="","",Mese!D126)</f>
        <v/>
      </c>
      <c r="D126" s="24">
        <f>IF(Mese!$A126="","",Mese!F126)</f>
        <v/>
      </c>
      <c r="E126" s="22">
        <f>IF(Mese!$A126="","",Mese!L126)</f>
        <v/>
      </c>
      <c r="F126" s="24">
        <f>IF(Mese!$A126="","",Mese!H126)</f>
        <v/>
      </c>
      <c r="G126" s="19">
        <f>IF($A126="","",ROUND((INDEX(CCNL!$G$5:$G$12,MATCH(C126,CCNL!$A$5:$A$12,0))-INDEX(CCNL!$F$5:$F$12,MATCH(C126,CCNL!$A$5:$A$12,0)))*D126,2))</f>
        <v/>
      </c>
      <c r="H126" s="19">
        <f>IF($A126="","",IF(F126,MIN(E126,G126),0))</f>
        <v/>
      </c>
      <c r="I126" s="19">
        <f>IF($A126="","",ROUND(G126-H126,2))</f>
        <v/>
      </c>
      <c r="J126" s="19">
        <f>IF($A126="","",ROUND(INDEX(CCNL!$G$5:$G$12,MATCH(C126,CCNL!$A$5:$A$12,0))*D126,2))</f>
        <v/>
      </c>
      <c r="K126" s="19">
        <f>IF($A126="","",ROUND(E126-H126,2))</f>
        <v/>
      </c>
    </row>
    <row r="127">
      <c r="A127" s="24">
        <f>IF(Mese!$A127="","",Mese!A127)</f>
        <v/>
      </c>
      <c r="B127" s="24">
        <f>IF(Mese!$A127="","",Mese!B127)</f>
        <v/>
      </c>
      <c r="C127" s="24">
        <f>IF(Mese!$A127="","",Mese!D127)</f>
        <v/>
      </c>
      <c r="D127" s="24">
        <f>IF(Mese!$A127="","",Mese!F127)</f>
        <v/>
      </c>
      <c r="E127" s="22">
        <f>IF(Mese!$A127="","",Mese!L127)</f>
        <v/>
      </c>
      <c r="F127" s="24">
        <f>IF(Mese!$A127="","",Mese!H127)</f>
        <v/>
      </c>
      <c r="G127" s="19">
        <f>IF($A127="","",ROUND((INDEX(CCNL!$G$5:$G$12,MATCH(C127,CCNL!$A$5:$A$12,0))-INDEX(CCNL!$F$5:$F$12,MATCH(C127,CCNL!$A$5:$A$12,0)))*D127,2))</f>
        <v/>
      </c>
      <c r="H127" s="19">
        <f>IF($A127="","",IF(F127,MIN(E127,G127),0))</f>
        <v/>
      </c>
      <c r="I127" s="19">
        <f>IF($A127="","",ROUND(G127-H127,2))</f>
        <v/>
      </c>
      <c r="J127" s="19">
        <f>IF($A127="","",ROUND(INDEX(CCNL!$G$5:$G$12,MATCH(C127,CCNL!$A$5:$A$12,0))*D127,2))</f>
        <v/>
      </c>
      <c r="K127" s="19">
        <f>IF($A127="","",ROUND(E127-H127,2))</f>
        <v/>
      </c>
    </row>
    <row r="128">
      <c r="A128" s="24">
        <f>IF(Mese!$A128="","",Mese!A128)</f>
        <v/>
      </c>
      <c r="B128" s="24">
        <f>IF(Mese!$A128="","",Mese!B128)</f>
        <v/>
      </c>
      <c r="C128" s="24">
        <f>IF(Mese!$A128="","",Mese!D128)</f>
        <v/>
      </c>
      <c r="D128" s="24">
        <f>IF(Mese!$A128="","",Mese!F128)</f>
        <v/>
      </c>
      <c r="E128" s="22">
        <f>IF(Mese!$A128="","",Mese!L128)</f>
        <v/>
      </c>
      <c r="F128" s="24">
        <f>IF(Mese!$A128="","",Mese!H128)</f>
        <v/>
      </c>
      <c r="G128" s="19">
        <f>IF($A128="","",ROUND((INDEX(CCNL!$G$5:$G$12,MATCH(C128,CCNL!$A$5:$A$12,0))-INDEX(CCNL!$F$5:$F$12,MATCH(C128,CCNL!$A$5:$A$12,0)))*D128,2))</f>
        <v/>
      </c>
      <c r="H128" s="19">
        <f>IF($A128="","",IF(F128,MIN(E128,G128),0))</f>
        <v/>
      </c>
      <c r="I128" s="19">
        <f>IF($A128="","",ROUND(G128-H128,2))</f>
        <v/>
      </c>
      <c r="J128" s="19">
        <f>IF($A128="","",ROUND(INDEX(CCNL!$G$5:$G$12,MATCH(C128,CCNL!$A$5:$A$12,0))*D128,2))</f>
        <v/>
      </c>
      <c r="K128" s="19">
        <f>IF($A128="","",ROUND(E128-H128,2))</f>
        <v/>
      </c>
    </row>
    <row r="129">
      <c r="A129" s="24">
        <f>IF(Mese!$A129="","",Mese!A129)</f>
        <v/>
      </c>
      <c r="B129" s="24">
        <f>IF(Mese!$A129="","",Mese!B129)</f>
        <v/>
      </c>
      <c r="C129" s="24">
        <f>IF(Mese!$A129="","",Mese!D129)</f>
        <v/>
      </c>
      <c r="D129" s="24">
        <f>IF(Mese!$A129="","",Mese!F129)</f>
        <v/>
      </c>
      <c r="E129" s="22">
        <f>IF(Mese!$A129="","",Mese!L129)</f>
        <v/>
      </c>
      <c r="F129" s="24">
        <f>IF(Mese!$A129="","",Mese!H129)</f>
        <v/>
      </c>
      <c r="G129" s="19">
        <f>IF($A129="","",ROUND((INDEX(CCNL!$G$5:$G$12,MATCH(C129,CCNL!$A$5:$A$12,0))-INDEX(CCNL!$F$5:$F$12,MATCH(C129,CCNL!$A$5:$A$12,0)))*D129,2))</f>
        <v/>
      </c>
      <c r="H129" s="19">
        <f>IF($A129="","",IF(F129,MIN(E129,G129),0))</f>
        <v/>
      </c>
      <c r="I129" s="19">
        <f>IF($A129="","",ROUND(G129-H129,2))</f>
        <v/>
      </c>
      <c r="J129" s="19">
        <f>IF($A129="","",ROUND(INDEX(CCNL!$G$5:$G$12,MATCH(C129,CCNL!$A$5:$A$12,0))*D129,2))</f>
        <v/>
      </c>
      <c r="K129" s="19">
        <f>IF($A129="","",ROUND(E129-H129,2))</f>
        <v/>
      </c>
    </row>
    <row r="130">
      <c r="A130" s="24">
        <f>IF(Mese!$A130="","",Mese!A130)</f>
        <v/>
      </c>
      <c r="B130" s="24">
        <f>IF(Mese!$A130="","",Mese!B130)</f>
        <v/>
      </c>
      <c r="C130" s="24">
        <f>IF(Mese!$A130="","",Mese!D130)</f>
        <v/>
      </c>
      <c r="D130" s="24">
        <f>IF(Mese!$A130="","",Mese!F130)</f>
        <v/>
      </c>
      <c r="E130" s="22">
        <f>IF(Mese!$A130="","",Mese!L130)</f>
        <v/>
      </c>
      <c r="F130" s="24">
        <f>IF(Mese!$A130="","",Mese!H130)</f>
        <v/>
      </c>
      <c r="G130" s="19">
        <f>IF($A130="","",ROUND((INDEX(CCNL!$G$5:$G$12,MATCH(C130,CCNL!$A$5:$A$12,0))-INDEX(CCNL!$F$5:$F$12,MATCH(C130,CCNL!$A$5:$A$12,0)))*D130,2))</f>
        <v/>
      </c>
      <c r="H130" s="19">
        <f>IF($A130="","",IF(F130,MIN(E130,G130),0))</f>
        <v/>
      </c>
      <c r="I130" s="19">
        <f>IF($A130="","",ROUND(G130-H130,2))</f>
        <v/>
      </c>
      <c r="J130" s="19">
        <f>IF($A130="","",ROUND(INDEX(CCNL!$G$5:$G$12,MATCH(C130,CCNL!$A$5:$A$12,0))*D130,2))</f>
        <v/>
      </c>
      <c r="K130" s="19">
        <f>IF($A130="","",ROUND(E130-H130,2))</f>
        <v/>
      </c>
    </row>
    <row r="131">
      <c r="A131" s="24">
        <f>IF(Mese!$A131="","",Mese!A131)</f>
        <v/>
      </c>
      <c r="B131" s="24">
        <f>IF(Mese!$A131="","",Mese!B131)</f>
        <v/>
      </c>
      <c r="C131" s="24">
        <f>IF(Mese!$A131="","",Mese!D131)</f>
        <v/>
      </c>
      <c r="D131" s="24">
        <f>IF(Mese!$A131="","",Mese!F131)</f>
        <v/>
      </c>
      <c r="E131" s="22">
        <f>IF(Mese!$A131="","",Mese!L131)</f>
        <v/>
      </c>
      <c r="F131" s="24">
        <f>IF(Mese!$A131="","",Mese!H131)</f>
        <v/>
      </c>
      <c r="G131" s="19">
        <f>IF($A131="","",ROUND((INDEX(CCNL!$G$5:$G$12,MATCH(C131,CCNL!$A$5:$A$12,0))-INDEX(CCNL!$F$5:$F$12,MATCH(C131,CCNL!$A$5:$A$12,0)))*D131,2))</f>
        <v/>
      </c>
      <c r="H131" s="19">
        <f>IF($A131="","",IF(F131,MIN(E131,G131),0))</f>
        <v/>
      </c>
      <c r="I131" s="19">
        <f>IF($A131="","",ROUND(G131-H131,2))</f>
        <v/>
      </c>
      <c r="J131" s="19">
        <f>IF($A131="","",ROUND(INDEX(CCNL!$G$5:$G$12,MATCH(C131,CCNL!$A$5:$A$12,0))*D131,2))</f>
        <v/>
      </c>
      <c r="K131" s="19">
        <f>IF($A131="","",ROUND(E131-H131,2))</f>
        <v/>
      </c>
    </row>
    <row r="132">
      <c r="A132" s="24">
        <f>IF(Mese!$A132="","",Mese!A132)</f>
        <v/>
      </c>
      <c r="B132" s="24">
        <f>IF(Mese!$A132="","",Mese!B132)</f>
        <v/>
      </c>
      <c r="C132" s="24">
        <f>IF(Mese!$A132="","",Mese!D132)</f>
        <v/>
      </c>
      <c r="D132" s="24">
        <f>IF(Mese!$A132="","",Mese!F132)</f>
        <v/>
      </c>
      <c r="E132" s="22">
        <f>IF(Mese!$A132="","",Mese!L132)</f>
        <v/>
      </c>
      <c r="F132" s="24">
        <f>IF(Mese!$A132="","",Mese!H132)</f>
        <v/>
      </c>
      <c r="G132" s="19">
        <f>IF($A132="","",ROUND((INDEX(CCNL!$G$5:$G$12,MATCH(C132,CCNL!$A$5:$A$12,0))-INDEX(CCNL!$F$5:$F$12,MATCH(C132,CCNL!$A$5:$A$12,0)))*D132,2))</f>
        <v/>
      </c>
      <c r="H132" s="19">
        <f>IF($A132="","",IF(F132,MIN(E132,G132),0))</f>
        <v/>
      </c>
      <c r="I132" s="19">
        <f>IF($A132="","",ROUND(G132-H132,2))</f>
        <v/>
      </c>
      <c r="J132" s="19">
        <f>IF($A132="","",ROUND(INDEX(CCNL!$G$5:$G$12,MATCH(C132,CCNL!$A$5:$A$12,0))*D132,2))</f>
        <v/>
      </c>
      <c r="K132" s="19">
        <f>IF($A132="","",ROUND(E132-H132,2))</f>
        <v/>
      </c>
    </row>
    <row r="133">
      <c r="A133" s="24">
        <f>IF(Mese!$A133="","",Mese!A133)</f>
        <v/>
      </c>
      <c r="B133" s="24">
        <f>IF(Mese!$A133="","",Mese!B133)</f>
        <v/>
      </c>
      <c r="C133" s="24">
        <f>IF(Mese!$A133="","",Mese!D133)</f>
        <v/>
      </c>
      <c r="D133" s="24">
        <f>IF(Mese!$A133="","",Mese!F133)</f>
        <v/>
      </c>
      <c r="E133" s="22">
        <f>IF(Mese!$A133="","",Mese!L133)</f>
        <v/>
      </c>
      <c r="F133" s="24">
        <f>IF(Mese!$A133="","",Mese!H133)</f>
        <v/>
      </c>
      <c r="G133" s="19">
        <f>IF($A133="","",ROUND((INDEX(CCNL!$G$5:$G$12,MATCH(C133,CCNL!$A$5:$A$12,0))-INDEX(CCNL!$F$5:$F$12,MATCH(C133,CCNL!$A$5:$A$12,0)))*D133,2))</f>
        <v/>
      </c>
      <c r="H133" s="19">
        <f>IF($A133="","",IF(F133,MIN(E133,G133),0))</f>
        <v/>
      </c>
      <c r="I133" s="19">
        <f>IF($A133="","",ROUND(G133-H133,2))</f>
        <v/>
      </c>
      <c r="J133" s="19">
        <f>IF($A133="","",ROUND(INDEX(CCNL!$G$5:$G$12,MATCH(C133,CCNL!$A$5:$A$12,0))*D133,2))</f>
        <v/>
      </c>
      <c r="K133" s="19">
        <f>IF($A133="","",ROUND(E133-H133,2))</f>
        <v/>
      </c>
    </row>
    <row r="134">
      <c r="A134" s="24">
        <f>IF(Mese!$A134="","",Mese!A134)</f>
        <v/>
      </c>
      <c r="B134" s="24">
        <f>IF(Mese!$A134="","",Mese!B134)</f>
        <v/>
      </c>
      <c r="C134" s="24">
        <f>IF(Mese!$A134="","",Mese!D134)</f>
        <v/>
      </c>
      <c r="D134" s="24">
        <f>IF(Mese!$A134="","",Mese!F134)</f>
        <v/>
      </c>
      <c r="E134" s="22">
        <f>IF(Mese!$A134="","",Mese!L134)</f>
        <v/>
      </c>
      <c r="F134" s="24">
        <f>IF(Mese!$A134="","",Mese!H134)</f>
        <v/>
      </c>
      <c r="G134" s="19">
        <f>IF($A134="","",ROUND((INDEX(CCNL!$G$5:$G$12,MATCH(C134,CCNL!$A$5:$A$12,0))-INDEX(CCNL!$F$5:$F$12,MATCH(C134,CCNL!$A$5:$A$12,0)))*D134,2))</f>
        <v/>
      </c>
      <c r="H134" s="19">
        <f>IF($A134="","",IF(F134,MIN(E134,G134),0))</f>
        <v/>
      </c>
      <c r="I134" s="19">
        <f>IF($A134="","",ROUND(G134-H134,2))</f>
        <v/>
      </c>
      <c r="J134" s="19">
        <f>IF($A134="","",ROUND(INDEX(CCNL!$G$5:$G$12,MATCH(C134,CCNL!$A$5:$A$12,0))*D134,2))</f>
        <v/>
      </c>
      <c r="K134" s="19">
        <f>IF($A134="","",ROUND(E134-H134,2))</f>
        <v/>
      </c>
    </row>
    <row r="135">
      <c r="A135" s="24">
        <f>IF(Mese!$A135="","",Mese!A135)</f>
        <v/>
      </c>
      <c r="B135" s="24">
        <f>IF(Mese!$A135="","",Mese!B135)</f>
        <v/>
      </c>
      <c r="C135" s="24">
        <f>IF(Mese!$A135="","",Mese!D135)</f>
        <v/>
      </c>
      <c r="D135" s="24">
        <f>IF(Mese!$A135="","",Mese!F135)</f>
        <v/>
      </c>
      <c r="E135" s="22">
        <f>IF(Mese!$A135="","",Mese!L135)</f>
        <v/>
      </c>
      <c r="F135" s="24">
        <f>IF(Mese!$A135="","",Mese!H135)</f>
        <v/>
      </c>
      <c r="G135" s="19">
        <f>IF($A135="","",ROUND((INDEX(CCNL!$G$5:$G$12,MATCH(C135,CCNL!$A$5:$A$12,0))-INDEX(CCNL!$F$5:$F$12,MATCH(C135,CCNL!$A$5:$A$12,0)))*D135,2))</f>
        <v/>
      </c>
      <c r="H135" s="19">
        <f>IF($A135="","",IF(F135,MIN(E135,G135),0))</f>
        <v/>
      </c>
      <c r="I135" s="19">
        <f>IF($A135="","",ROUND(G135-H135,2))</f>
        <v/>
      </c>
      <c r="J135" s="19">
        <f>IF($A135="","",ROUND(INDEX(CCNL!$G$5:$G$12,MATCH(C135,CCNL!$A$5:$A$12,0))*D135,2))</f>
        <v/>
      </c>
      <c r="K135" s="19">
        <f>IF($A135="","",ROUND(E135-H135,2))</f>
        <v/>
      </c>
    </row>
    <row r="136">
      <c r="A136" s="24">
        <f>IF(Mese!$A136="","",Mese!A136)</f>
        <v/>
      </c>
      <c r="B136" s="24">
        <f>IF(Mese!$A136="","",Mese!B136)</f>
        <v/>
      </c>
      <c r="C136" s="24">
        <f>IF(Mese!$A136="","",Mese!D136)</f>
        <v/>
      </c>
      <c r="D136" s="24">
        <f>IF(Mese!$A136="","",Mese!F136)</f>
        <v/>
      </c>
      <c r="E136" s="22">
        <f>IF(Mese!$A136="","",Mese!L136)</f>
        <v/>
      </c>
      <c r="F136" s="24">
        <f>IF(Mese!$A136="","",Mese!H136)</f>
        <v/>
      </c>
      <c r="G136" s="19">
        <f>IF($A136="","",ROUND((INDEX(CCNL!$G$5:$G$12,MATCH(C136,CCNL!$A$5:$A$12,0))-INDEX(CCNL!$F$5:$F$12,MATCH(C136,CCNL!$A$5:$A$12,0)))*D136,2))</f>
        <v/>
      </c>
      <c r="H136" s="19">
        <f>IF($A136="","",IF(F136,MIN(E136,G136),0))</f>
        <v/>
      </c>
      <c r="I136" s="19">
        <f>IF($A136="","",ROUND(G136-H136,2))</f>
        <v/>
      </c>
      <c r="J136" s="19">
        <f>IF($A136="","",ROUND(INDEX(CCNL!$G$5:$G$12,MATCH(C136,CCNL!$A$5:$A$12,0))*D136,2))</f>
        <v/>
      </c>
      <c r="K136" s="19">
        <f>IF($A136="","",ROUND(E136-H136,2))</f>
        <v/>
      </c>
    </row>
    <row r="137">
      <c r="A137" s="24">
        <f>IF(Mese!$A137="","",Mese!A137)</f>
        <v/>
      </c>
      <c r="B137" s="24">
        <f>IF(Mese!$A137="","",Mese!B137)</f>
        <v/>
      </c>
      <c r="C137" s="24">
        <f>IF(Mese!$A137="","",Mese!D137)</f>
        <v/>
      </c>
      <c r="D137" s="24">
        <f>IF(Mese!$A137="","",Mese!F137)</f>
        <v/>
      </c>
      <c r="E137" s="22">
        <f>IF(Mese!$A137="","",Mese!L137)</f>
        <v/>
      </c>
      <c r="F137" s="24">
        <f>IF(Mese!$A137="","",Mese!H137)</f>
        <v/>
      </c>
      <c r="G137" s="19">
        <f>IF($A137="","",ROUND((INDEX(CCNL!$G$5:$G$12,MATCH(C137,CCNL!$A$5:$A$12,0))-INDEX(CCNL!$F$5:$F$12,MATCH(C137,CCNL!$A$5:$A$12,0)))*D137,2))</f>
        <v/>
      </c>
      <c r="H137" s="19">
        <f>IF($A137="","",IF(F137,MIN(E137,G137),0))</f>
        <v/>
      </c>
      <c r="I137" s="19">
        <f>IF($A137="","",ROUND(G137-H137,2))</f>
        <v/>
      </c>
      <c r="J137" s="19">
        <f>IF($A137="","",ROUND(INDEX(CCNL!$G$5:$G$12,MATCH(C137,CCNL!$A$5:$A$12,0))*D137,2))</f>
        <v/>
      </c>
      <c r="K137" s="19">
        <f>IF($A137="","",ROUND(E137-H137,2))</f>
        <v/>
      </c>
    </row>
    <row r="138">
      <c r="A138" s="24">
        <f>IF(Mese!$A138="","",Mese!A138)</f>
        <v/>
      </c>
      <c r="B138" s="24">
        <f>IF(Mese!$A138="","",Mese!B138)</f>
        <v/>
      </c>
      <c r="C138" s="24">
        <f>IF(Mese!$A138="","",Mese!D138)</f>
        <v/>
      </c>
      <c r="D138" s="24">
        <f>IF(Mese!$A138="","",Mese!F138)</f>
        <v/>
      </c>
      <c r="E138" s="22">
        <f>IF(Mese!$A138="","",Mese!L138)</f>
        <v/>
      </c>
      <c r="F138" s="24">
        <f>IF(Mese!$A138="","",Mese!H138)</f>
        <v/>
      </c>
      <c r="G138" s="19">
        <f>IF($A138="","",ROUND((INDEX(CCNL!$G$5:$G$12,MATCH(C138,CCNL!$A$5:$A$12,0))-INDEX(CCNL!$F$5:$F$12,MATCH(C138,CCNL!$A$5:$A$12,0)))*D138,2))</f>
        <v/>
      </c>
      <c r="H138" s="19">
        <f>IF($A138="","",IF(F138,MIN(E138,G138),0))</f>
        <v/>
      </c>
      <c r="I138" s="19">
        <f>IF($A138="","",ROUND(G138-H138,2))</f>
        <v/>
      </c>
      <c r="J138" s="19">
        <f>IF($A138="","",ROUND(INDEX(CCNL!$G$5:$G$12,MATCH(C138,CCNL!$A$5:$A$12,0))*D138,2))</f>
        <v/>
      </c>
      <c r="K138" s="19">
        <f>IF($A138="","",ROUND(E138-H138,2))</f>
        <v/>
      </c>
    </row>
    <row r="139">
      <c r="A139" s="24">
        <f>IF(Mese!$A139="","",Mese!A139)</f>
        <v/>
      </c>
      <c r="B139" s="24">
        <f>IF(Mese!$A139="","",Mese!B139)</f>
        <v/>
      </c>
      <c r="C139" s="24">
        <f>IF(Mese!$A139="","",Mese!D139)</f>
        <v/>
      </c>
      <c r="D139" s="24">
        <f>IF(Mese!$A139="","",Mese!F139)</f>
        <v/>
      </c>
      <c r="E139" s="22">
        <f>IF(Mese!$A139="","",Mese!L139)</f>
        <v/>
      </c>
      <c r="F139" s="24">
        <f>IF(Mese!$A139="","",Mese!H139)</f>
        <v/>
      </c>
      <c r="G139" s="19">
        <f>IF($A139="","",ROUND((INDEX(CCNL!$G$5:$G$12,MATCH(C139,CCNL!$A$5:$A$12,0))-INDEX(CCNL!$F$5:$F$12,MATCH(C139,CCNL!$A$5:$A$12,0)))*D139,2))</f>
        <v/>
      </c>
      <c r="H139" s="19">
        <f>IF($A139="","",IF(F139,MIN(E139,G139),0))</f>
        <v/>
      </c>
      <c r="I139" s="19">
        <f>IF($A139="","",ROUND(G139-H139,2))</f>
        <v/>
      </c>
      <c r="J139" s="19">
        <f>IF($A139="","",ROUND(INDEX(CCNL!$G$5:$G$12,MATCH(C139,CCNL!$A$5:$A$12,0))*D139,2))</f>
        <v/>
      </c>
      <c r="K139" s="19">
        <f>IF($A139="","",ROUND(E139-H139,2))</f>
        <v/>
      </c>
    </row>
    <row r="140">
      <c r="A140" s="24">
        <f>IF(Mese!$A140="","",Mese!A140)</f>
        <v/>
      </c>
      <c r="B140" s="24">
        <f>IF(Mese!$A140="","",Mese!B140)</f>
        <v/>
      </c>
      <c r="C140" s="24">
        <f>IF(Mese!$A140="","",Mese!D140)</f>
        <v/>
      </c>
      <c r="D140" s="24">
        <f>IF(Mese!$A140="","",Mese!F140)</f>
        <v/>
      </c>
      <c r="E140" s="22">
        <f>IF(Mese!$A140="","",Mese!L140)</f>
        <v/>
      </c>
      <c r="F140" s="24">
        <f>IF(Mese!$A140="","",Mese!H140)</f>
        <v/>
      </c>
      <c r="G140" s="19">
        <f>IF($A140="","",ROUND((INDEX(CCNL!$G$5:$G$12,MATCH(C140,CCNL!$A$5:$A$12,0))-INDEX(CCNL!$F$5:$F$12,MATCH(C140,CCNL!$A$5:$A$12,0)))*D140,2))</f>
        <v/>
      </c>
      <c r="H140" s="19">
        <f>IF($A140="","",IF(F140,MIN(E140,G140),0))</f>
        <v/>
      </c>
      <c r="I140" s="19">
        <f>IF($A140="","",ROUND(G140-H140,2))</f>
        <v/>
      </c>
      <c r="J140" s="19">
        <f>IF($A140="","",ROUND(INDEX(CCNL!$G$5:$G$12,MATCH(C140,CCNL!$A$5:$A$12,0))*D140,2))</f>
        <v/>
      </c>
      <c r="K140" s="19">
        <f>IF($A140="","",ROUND(E140-H140,2))</f>
        <v/>
      </c>
    </row>
    <row r="141">
      <c r="A141" s="24">
        <f>IF(Mese!$A141="","",Mese!A141)</f>
        <v/>
      </c>
      <c r="B141" s="24">
        <f>IF(Mese!$A141="","",Mese!B141)</f>
        <v/>
      </c>
      <c r="C141" s="24">
        <f>IF(Mese!$A141="","",Mese!D141)</f>
        <v/>
      </c>
      <c r="D141" s="24">
        <f>IF(Mese!$A141="","",Mese!F141)</f>
        <v/>
      </c>
      <c r="E141" s="22">
        <f>IF(Mese!$A141="","",Mese!L141)</f>
        <v/>
      </c>
      <c r="F141" s="24">
        <f>IF(Mese!$A141="","",Mese!H141)</f>
        <v/>
      </c>
      <c r="G141" s="19">
        <f>IF($A141="","",ROUND((INDEX(CCNL!$G$5:$G$12,MATCH(C141,CCNL!$A$5:$A$12,0))-INDEX(CCNL!$F$5:$F$12,MATCH(C141,CCNL!$A$5:$A$12,0)))*D141,2))</f>
        <v/>
      </c>
      <c r="H141" s="19">
        <f>IF($A141="","",IF(F141,MIN(E141,G141),0))</f>
        <v/>
      </c>
      <c r="I141" s="19">
        <f>IF($A141="","",ROUND(G141-H141,2))</f>
        <v/>
      </c>
      <c r="J141" s="19">
        <f>IF($A141="","",ROUND(INDEX(CCNL!$G$5:$G$12,MATCH(C141,CCNL!$A$5:$A$12,0))*D141,2))</f>
        <v/>
      </c>
      <c r="K141" s="19">
        <f>IF($A141="","",ROUND(E141-H141,2))</f>
        <v/>
      </c>
    </row>
    <row r="142">
      <c r="A142" s="24">
        <f>IF(Mese!$A142="","",Mese!A142)</f>
        <v/>
      </c>
      <c r="B142" s="24">
        <f>IF(Mese!$A142="","",Mese!B142)</f>
        <v/>
      </c>
      <c r="C142" s="24">
        <f>IF(Mese!$A142="","",Mese!D142)</f>
        <v/>
      </c>
      <c r="D142" s="24">
        <f>IF(Mese!$A142="","",Mese!F142)</f>
        <v/>
      </c>
      <c r="E142" s="22">
        <f>IF(Mese!$A142="","",Mese!L142)</f>
        <v/>
      </c>
      <c r="F142" s="24">
        <f>IF(Mese!$A142="","",Mese!H142)</f>
        <v/>
      </c>
      <c r="G142" s="19">
        <f>IF($A142="","",ROUND((INDEX(CCNL!$G$5:$G$12,MATCH(C142,CCNL!$A$5:$A$12,0))-INDEX(CCNL!$F$5:$F$12,MATCH(C142,CCNL!$A$5:$A$12,0)))*D142,2))</f>
        <v/>
      </c>
      <c r="H142" s="19">
        <f>IF($A142="","",IF(F142,MIN(E142,G142),0))</f>
        <v/>
      </c>
      <c r="I142" s="19">
        <f>IF($A142="","",ROUND(G142-H142,2))</f>
        <v/>
      </c>
      <c r="J142" s="19">
        <f>IF($A142="","",ROUND(INDEX(CCNL!$G$5:$G$12,MATCH(C142,CCNL!$A$5:$A$12,0))*D142,2))</f>
        <v/>
      </c>
      <c r="K142" s="19">
        <f>IF($A142="","",ROUND(E142-H142,2))</f>
        <v/>
      </c>
    </row>
    <row r="143">
      <c r="A143" s="24">
        <f>IF(Mese!$A143="","",Mese!A143)</f>
        <v/>
      </c>
      <c r="B143" s="24">
        <f>IF(Mese!$A143="","",Mese!B143)</f>
        <v/>
      </c>
      <c r="C143" s="24">
        <f>IF(Mese!$A143="","",Mese!D143)</f>
        <v/>
      </c>
      <c r="D143" s="24">
        <f>IF(Mese!$A143="","",Mese!F143)</f>
        <v/>
      </c>
      <c r="E143" s="22">
        <f>IF(Mese!$A143="","",Mese!L143)</f>
        <v/>
      </c>
      <c r="F143" s="24">
        <f>IF(Mese!$A143="","",Mese!H143)</f>
        <v/>
      </c>
      <c r="G143" s="19">
        <f>IF($A143="","",ROUND((INDEX(CCNL!$G$5:$G$12,MATCH(C143,CCNL!$A$5:$A$12,0))-INDEX(CCNL!$F$5:$F$12,MATCH(C143,CCNL!$A$5:$A$12,0)))*D143,2))</f>
        <v/>
      </c>
      <c r="H143" s="19">
        <f>IF($A143="","",IF(F143,MIN(E143,G143),0))</f>
        <v/>
      </c>
      <c r="I143" s="19">
        <f>IF($A143="","",ROUND(G143-H143,2))</f>
        <v/>
      </c>
      <c r="J143" s="19">
        <f>IF($A143="","",ROUND(INDEX(CCNL!$G$5:$G$12,MATCH(C143,CCNL!$A$5:$A$12,0))*D143,2))</f>
        <v/>
      </c>
      <c r="K143" s="19">
        <f>IF($A143="","",ROUND(E143-H143,2))</f>
        <v/>
      </c>
    </row>
    <row r="144">
      <c r="A144" s="24">
        <f>IF(Mese!$A144="","",Mese!A144)</f>
        <v/>
      </c>
      <c r="B144" s="24">
        <f>IF(Mese!$A144="","",Mese!B144)</f>
        <v/>
      </c>
      <c r="C144" s="24">
        <f>IF(Mese!$A144="","",Mese!D144)</f>
        <v/>
      </c>
      <c r="D144" s="24">
        <f>IF(Mese!$A144="","",Mese!F144)</f>
        <v/>
      </c>
      <c r="E144" s="22">
        <f>IF(Mese!$A144="","",Mese!L144)</f>
        <v/>
      </c>
      <c r="F144" s="24">
        <f>IF(Mese!$A144="","",Mese!H144)</f>
        <v/>
      </c>
      <c r="G144" s="19">
        <f>IF($A144="","",ROUND((INDEX(CCNL!$G$5:$G$12,MATCH(C144,CCNL!$A$5:$A$12,0))-INDEX(CCNL!$F$5:$F$12,MATCH(C144,CCNL!$A$5:$A$12,0)))*D144,2))</f>
        <v/>
      </c>
      <c r="H144" s="19">
        <f>IF($A144="","",IF(F144,MIN(E144,G144),0))</f>
        <v/>
      </c>
      <c r="I144" s="19">
        <f>IF($A144="","",ROUND(G144-H144,2))</f>
        <v/>
      </c>
      <c r="J144" s="19">
        <f>IF($A144="","",ROUND(INDEX(CCNL!$G$5:$G$12,MATCH(C144,CCNL!$A$5:$A$12,0))*D144,2))</f>
        <v/>
      </c>
      <c r="K144" s="19">
        <f>IF($A144="","",ROUND(E144-H144,2))</f>
        <v/>
      </c>
    </row>
    <row r="145">
      <c r="A145" s="24">
        <f>IF(Mese!$A145="","",Mese!A145)</f>
        <v/>
      </c>
      <c r="B145" s="24">
        <f>IF(Mese!$A145="","",Mese!B145)</f>
        <v/>
      </c>
      <c r="C145" s="24">
        <f>IF(Mese!$A145="","",Mese!D145)</f>
        <v/>
      </c>
      <c r="D145" s="24">
        <f>IF(Mese!$A145="","",Mese!F145)</f>
        <v/>
      </c>
      <c r="E145" s="22">
        <f>IF(Mese!$A145="","",Mese!L145)</f>
        <v/>
      </c>
      <c r="F145" s="24">
        <f>IF(Mese!$A145="","",Mese!H145)</f>
        <v/>
      </c>
      <c r="G145" s="19">
        <f>IF($A145="","",ROUND((INDEX(CCNL!$G$5:$G$12,MATCH(C145,CCNL!$A$5:$A$12,0))-INDEX(CCNL!$F$5:$F$12,MATCH(C145,CCNL!$A$5:$A$12,0)))*D145,2))</f>
        <v/>
      </c>
      <c r="H145" s="19">
        <f>IF($A145="","",IF(F145,MIN(E145,G145),0))</f>
        <v/>
      </c>
      <c r="I145" s="19">
        <f>IF($A145="","",ROUND(G145-H145,2))</f>
        <v/>
      </c>
      <c r="J145" s="19">
        <f>IF($A145="","",ROUND(INDEX(CCNL!$G$5:$G$12,MATCH(C145,CCNL!$A$5:$A$12,0))*D145,2))</f>
        <v/>
      </c>
      <c r="K145" s="19">
        <f>IF($A145="","",ROUND(E145-H145,2))</f>
        <v/>
      </c>
    </row>
    <row r="146">
      <c r="A146" s="24">
        <f>IF(Mese!$A146="","",Mese!A146)</f>
        <v/>
      </c>
      <c r="B146" s="24">
        <f>IF(Mese!$A146="","",Mese!B146)</f>
        <v/>
      </c>
      <c r="C146" s="24">
        <f>IF(Mese!$A146="","",Mese!D146)</f>
        <v/>
      </c>
      <c r="D146" s="24">
        <f>IF(Mese!$A146="","",Mese!F146)</f>
        <v/>
      </c>
      <c r="E146" s="22">
        <f>IF(Mese!$A146="","",Mese!L146)</f>
        <v/>
      </c>
      <c r="F146" s="24">
        <f>IF(Mese!$A146="","",Mese!H146)</f>
        <v/>
      </c>
      <c r="G146" s="19">
        <f>IF($A146="","",ROUND((INDEX(CCNL!$G$5:$G$12,MATCH(C146,CCNL!$A$5:$A$12,0))-INDEX(CCNL!$F$5:$F$12,MATCH(C146,CCNL!$A$5:$A$12,0)))*D146,2))</f>
        <v/>
      </c>
      <c r="H146" s="19">
        <f>IF($A146="","",IF(F146,MIN(E146,G146),0))</f>
        <v/>
      </c>
      <c r="I146" s="19">
        <f>IF($A146="","",ROUND(G146-H146,2))</f>
        <v/>
      </c>
      <c r="J146" s="19">
        <f>IF($A146="","",ROUND(INDEX(CCNL!$G$5:$G$12,MATCH(C146,CCNL!$A$5:$A$12,0))*D146,2))</f>
        <v/>
      </c>
      <c r="K146" s="19">
        <f>IF($A146="","",ROUND(E146-H146,2))</f>
        <v/>
      </c>
    </row>
    <row r="147">
      <c r="A147" s="24">
        <f>IF(Mese!$A147="","",Mese!A147)</f>
        <v/>
      </c>
      <c r="B147" s="24">
        <f>IF(Mese!$A147="","",Mese!B147)</f>
        <v/>
      </c>
      <c r="C147" s="24">
        <f>IF(Mese!$A147="","",Mese!D147)</f>
        <v/>
      </c>
      <c r="D147" s="24">
        <f>IF(Mese!$A147="","",Mese!F147)</f>
        <v/>
      </c>
      <c r="E147" s="22">
        <f>IF(Mese!$A147="","",Mese!L147)</f>
        <v/>
      </c>
      <c r="F147" s="24">
        <f>IF(Mese!$A147="","",Mese!H147)</f>
        <v/>
      </c>
      <c r="G147" s="19">
        <f>IF($A147="","",ROUND((INDEX(CCNL!$G$5:$G$12,MATCH(C147,CCNL!$A$5:$A$12,0))-INDEX(CCNL!$F$5:$F$12,MATCH(C147,CCNL!$A$5:$A$12,0)))*D147,2))</f>
        <v/>
      </c>
      <c r="H147" s="19">
        <f>IF($A147="","",IF(F147,MIN(E147,G147),0))</f>
        <v/>
      </c>
      <c r="I147" s="19">
        <f>IF($A147="","",ROUND(G147-H147,2))</f>
        <v/>
      </c>
      <c r="J147" s="19">
        <f>IF($A147="","",ROUND(INDEX(CCNL!$G$5:$G$12,MATCH(C147,CCNL!$A$5:$A$12,0))*D147,2))</f>
        <v/>
      </c>
      <c r="K147" s="19">
        <f>IF($A147="","",ROUND(E147-H147,2))</f>
        <v/>
      </c>
    </row>
    <row r="148">
      <c r="A148" s="24">
        <f>IF(Mese!$A148="","",Mese!A148)</f>
        <v/>
      </c>
      <c r="B148" s="24">
        <f>IF(Mese!$A148="","",Mese!B148)</f>
        <v/>
      </c>
      <c r="C148" s="24">
        <f>IF(Mese!$A148="","",Mese!D148)</f>
        <v/>
      </c>
      <c r="D148" s="24">
        <f>IF(Mese!$A148="","",Mese!F148)</f>
        <v/>
      </c>
      <c r="E148" s="22">
        <f>IF(Mese!$A148="","",Mese!L148)</f>
        <v/>
      </c>
      <c r="F148" s="24">
        <f>IF(Mese!$A148="","",Mese!H148)</f>
        <v/>
      </c>
      <c r="G148" s="19">
        <f>IF($A148="","",ROUND((INDEX(CCNL!$G$5:$G$12,MATCH(C148,CCNL!$A$5:$A$12,0))-INDEX(CCNL!$F$5:$F$12,MATCH(C148,CCNL!$A$5:$A$12,0)))*D148,2))</f>
        <v/>
      </c>
      <c r="H148" s="19">
        <f>IF($A148="","",IF(F148,MIN(E148,G148),0))</f>
        <v/>
      </c>
      <c r="I148" s="19">
        <f>IF($A148="","",ROUND(G148-H148,2))</f>
        <v/>
      </c>
      <c r="J148" s="19">
        <f>IF($A148="","",ROUND(INDEX(CCNL!$G$5:$G$12,MATCH(C148,CCNL!$A$5:$A$12,0))*D148,2))</f>
        <v/>
      </c>
      <c r="K148" s="19">
        <f>IF($A148="","",ROUND(E148-H148,2))</f>
        <v/>
      </c>
    </row>
    <row r="149">
      <c r="A149" s="24">
        <f>IF(Mese!$A149="","",Mese!A149)</f>
        <v/>
      </c>
      <c r="B149" s="24">
        <f>IF(Mese!$A149="","",Mese!B149)</f>
        <v/>
      </c>
      <c r="C149" s="24">
        <f>IF(Mese!$A149="","",Mese!D149)</f>
        <v/>
      </c>
      <c r="D149" s="24">
        <f>IF(Mese!$A149="","",Mese!F149)</f>
        <v/>
      </c>
      <c r="E149" s="22">
        <f>IF(Mese!$A149="","",Mese!L149)</f>
        <v/>
      </c>
      <c r="F149" s="24">
        <f>IF(Mese!$A149="","",Mese!H149)</f>
        <v/>
      </c>
      <c r="G149" s="19">
        <f>IF($A149="","",ROUND((INDEX(CCNL!$G$5:$G$12,MATCH(C149,CCNL!$A$5:$A$12,0))-INDEX(CCNL!$F$5:$F$12,MATCH(C149,CCNL!$A$5:$A$12,0)))*D149,2))</f>
        <v/>
      </c>
      <c r="H149" s="19">
        <f>IF($A149="","",IF(F149,MIN(E149,G149),0))</f>
        <v/>
      </c>
      <c r="I149" s="19">
        <f>IF($A149="","",ROUND(G149-H149,2))</f>
        <v/>
      </c>
      <c r="J149" s="19">
        <f>IF($A149="","",ROUND(INDEX(CCNL!$G$5:$G$12,MATCH(C149,CCNL!$A$5:$A$12,0))*D149,2))</f>
        <v/>
      </c>
      <c r="K149" s="19">
        <f>IF($A149="","",ROUND(E149-H149,2))</f>
        <v/>
      </c>
    </row>
    <row r="150">
      <c r="A150" s="24">
        <f>IF(Mese!$A150="","",Mese!A150)</f>
        <v/>
      </c>
      <c r="B150" s="24">
        <f>IF(Mese!$A150="","",Mese!B150)</f>
        <v/>
      </c>
      <c r="C150" s="24">
        <f>IF(Mese!$A150="","",Mese!D150)</f>
        <v/>
      </c>
      <c r="D150" s="24">
        <f>IF(Mese!$A150="","",Mese!F150)</f>
        <v/>
      </c>
      <c r="E150" s="22">
        <f>IF(Mese!$A150="","",Mese!L150)</f>
        <v/>
      </c>
      <c r="F150" s="24">
        <f>IF(Mese!$A150="","",Mese!H150)</f>
        <v/>
      </c>
      <c r="G150" s="19">
        <f>IF($A150="","",ROUND((INDEX(CCNL!$G$5:$G$12,MATCH(C150,CCNL!$A$5:$A$12,0))-INDEX(CCNL!$F$5:$F$12,MATCH(C150,CCNL!$A$5:$A$12,0)))*D150,2))</f>
        <v/>
      </c>
      <c r="H150" s="19">
        <f>IF($A150="","",IF(F150,MIN(E150,G150),0))</f>
        <v/>
      </c>
      <c r="I150" s="19">
        <f>IF($A150="","",ROUND(G150-H150,2))</f>
        <v/>
      </c>
      <c r="J150" s="19">
        <f>IF($A150="","",ROUND(INDEX(CCNL!$G$5:$G$12,MATCH(C150,CCNL!$A$5:$A$12,0))*D150,2))</f>
        <v/>
      </c>
      <c r="K150" s="19">
        <f>IF($A150="","",ROUND(E150-H150,2))</f>
        <v/>
      </c>
    </row>
    <row r="151">
      <c r="A151" s="24">
        <f>IF(Mese!$A151="","",Mese!A151)</f>
        <v/>
      </c>
      <c r="B151" s="24">
        <f>IF(Mese!$A151="","",Mese!B151)</f>
        <v/>
      </c>
      <c r="C151" s="24">
        <f>IF(Mese!$A151="","",Mese!D151)</f>
        <v/>
      </c>
      <c r="D151" s="24">
        <f>IF(Mese!$A151="","",Mese!F151)</f>
        <v/>
      </c>
      <c r="E151" s="22">
        <f>IF(Mese!$A151="","",Mese!L151)</f>
        <v/>
      </c>
      <c r="F151" s="24">
        <f>IF(Mese!$A151="","",Mese!H151)</f>
        <v/>
      </c>
      <c r="G151" s="19">
        <f>IF($A151="","",ROUND((INDEX(CCNL!$G$5:$G$12,MATCH(C151,CCNL!$A$5:$A$12,0))-INDEX(CCNL!$F$5:$F$12,MATCH(C151,CCNL!$A$5:$A$12,0)))*D151,2))</f>
        <v/>
      </c>
      <c r="H151" s="19">
        <f>IF($A151="","",IF(F151,MIN(E151,G151),0))</f>
        <v/>
      </c>
      <c r="I151" s="19">
        <f>IF($A151="","",ROUND(G151-H151,2))</f>
        <v/>
      </c>
      <c r="J151" s="19">
        <f>IF($A151="","",ROUND(INDEX(CCNL!$G$5:$G$12,MATCH(C151,CCNL!$A$5:$A$12,0))*D151,2))</f>
        <v/>
      </c>
      <c r="K151" s="19">
        <f>IF($A151="","",ROUND(E151-H151,2))</f>
        <v/>
      </c>
    </row>
    <row r="152">
      <c r="A152" s="24">
        <f>IF(Mese!$A152="","",Mese!A152)</f>
        <v/>
      </c>
      <c r="B152" s="24">
        <f>IF(Mese!$A152="","",Mese!B152)</f>
        <v/>
      </c>
      <c r="C152" s="24">
        <f>IF(Mese!$A152="","",Mese!D152)</f>
        <v/>
      </c>
      <c r="D152" s="24">
        <f>IF(Mese!$A152="","",Mese!F152)</f>
        <v/>
      </c>
      <c r="E152" s="22">
        <f>IF(Mese!$A152="","",Mese!L152)</f>
        <v/>
      </c>
      <c r="F152" s="24">
        <f>IF(Mese!$A152="","",Mese!H152)</f>
        <v/>
      </c>
      <c r="G152" s="19">
        <f>IF($A152="","",ROUND((INDEX(CCNL!$G$5:$G$12,MATCH(C152,CCNL!$A$5:$A$12,0))-INDEX(CCNL!$F$5:$F$12,MATCH(C152,CCNL!$A$5:$A$12,0)))*D152,2))</f>
        <v/>
      </c>
      <c r="H152" s="19">
        <f>IF($A152="","",IF(F152,MIN(E152,G152),0))</f>
        <v/>
      </c>
      <c r="I152" s="19">
        <f>IF($A152="","",ROUND(G152-H152,2))</f>
        <v/>
      </c>
      <c r="J152" s="19">
        <f>IF($A152="","",ROUND(INDEX(CCNL!$G$5:$G$12,MATCH(C152,CCNL!$A$5:$A$12,0))*D152,2))</f>
        <v/>
      </c>
      <c r="K152" s="19">
        <f>IF($A152="","",ROUND(E152-H152,2))</f>
        <v/>
      </c>
    </row>
    <row r="153">
      <c r="A153" s="24">
        <f>IF(Mese!$A153="","",Mese!A153)</f>
        <v/>
      </c>
      <c r="B153" s="24">
        <f>IF(Mese!$A153="","",Mese!B153)</f>
        <v/>
      </c>
      <c r="C153" s="24">
        <f>IF(Mese!$A153="","",Mese!D153)</f>
        <v/>
      </c>
      <c r="D153" s="24">
        <f>IF(Mese!$A153="","",Mese!F153)</f>
        <v/>
      </c>
      <c r="E153" s="22">
        <f>IF(Mese!$A153="","",Mese!L153)</f>
        <v/>
      </c>
      <c r="F153" s="24">
        <f>IF(Mese!$A153="","",Mese!H153)</f>
        <v/>
      </c>
      <c r="G153" s="19">
        <f>IF($A153="","",ROUND((INDEX(CCNL!$G$5:$G$12,MATCH(C153,CCNL!$A$5:$A$12,0))-INDEX(CCNL!$F$5:$F$12,MATCH(C153,CCNL!$A$5:$A$12,0)))*D153,2))</f>
        <v/>
      </c>
      <c r="H153" s="19">
        <f>IF($A153="","",IF(F153,MIN(E153,G153),0))</f>
        <v/>
      </c>
      <c r="I153" s="19">
        <f>IF($A153="","",ROUND(G153-H153,2))</f>
        <v/>
      </c>
      <c r="J153" s="19">
        <f>IF($A153="","",ROUND(INDEX(CCNL!$G$5:$G$12,MATCH(C153,CCNL!$A$5:$A$12,0))*D153,2))</f>
        <v/>
      </c>
      <c r="K153" s="19">
        <f>IF($A153="","",ROUND(E153-H153,2))</f>
        <v/>
      </c>
    </row>
    <row r="154">
      <c r="A154" s="24">
        <f>IF(Mese!$A154="","",Mese!A154)</f>
        <v/>
      </c>
      <c r="B154" s="24">
        <f>IF(Mese!$A154="","",Mese!B154)</f>
        <v/>
      </c>
      <c r="C154" s="24">
        <f>IF(Mese!$A154="","",Mese!D154)</f>
        <v/>
      </c>
      <c r="D154" s="24">
        <f>IF(Mese!$A154="","",Mese!F154)</f>
        <v/>
      </c>
      <c r="E154" s="22">
        <f>IF(Mese!$A154="","",Mese!L154)</f>
        <v/>
      </c>
      <c r="F154" s="24">
        <f>IF(Mese!$A154="","",Mese!H154)</f>
        <v/>
      </c>
      <c r="G154" s="19">
        <f>IF($A154="","",ROUND((INDEX(CCNL!$G$5:$G$12,MATCH(C154,CCNL!$A$5:$A$12,0))-INDEX(CCNL!$F$5:$F$12,MATCH(C154,CCNL!$A$5:$A$12,0)))*D154,2))</f>
        <v/>
      </c>
      <c r="H154" s="19">
        <f>IF($A154="","",IF(F154,MIN(E154,G154),0))</f>
        <v/>
      </c>
      <c r="I154" s="19">
        <f>IF($A154="","",ROUND(G154-H154,2))</f>
        <v/>
      </c>
      <c r="J154" s="19">
        <f>IF($A154="","",ROUND(INDEX(CCNL!$G$5:$G$12,MATCH(C154,CCNL!$A$5:$A$12,0))*D154,2))</f>
        <v/>
      </c>
      <c r="K154" s="19">
        <f>IF($A154="","",ROUND(E154-H154,2))</f>
        <v/>
      </c>
    </row>
    <row r="155">
      <c r="A155" s="24">
        <f>IF(Mese!$A155="","",Mese!A155)</f>
        <v/>
      </c>
      <c r="B155" s="24">
        <f>IF(Mese!$A155="","",Mese!B155)</f>
        <v/>
      </c>
      <c r="C155" s="24">
        <f>IF(Mese!$A155="","",Mese!D155)</f>
        <v/>
      </c>
      <c r="D155" s="24">
        <f>IF(Mese!$A155="","",Mese!F155)</f>
        <v/>
      </c>
      <c r="E155" s="22">
        <f>IF(Mese!$A155="","",Mese!L155)</f>
        <v/>
      </c>
      <c r="F155" s="24">
        <f>IF(Mese!$A155="","",Mese!H155)</f>
        <v/>
      </c>
      <c r="G155" s="19">
        <f>IF($A155="","",ROUND((INDEX(CCNL!$G$5:$G$12,MATCH(C155,CCNL!$A$5:$A$12,0))-INDEX(CCNL!$F$5:$F$12,MATCH(C155,CCNL!$A$5:$A$12,0)))*D155,2))</f>
        <v/>
      </c>
      <c r="H155" s="19">
        <f>IF($A155="","",IF(F155,MIN(E155,G155),0))</f>
        <v/>
      </c>
      <c r="I155" s="19">
        <f>IF($A155="","",ROUND(G155-H155,2))</f>
        <v/>
      </c>
      <c r="J155" s="19">
        <f>IF($A155="","",ROUND(INDEX(CCNL!$G$5:$G$12,MATCH(C155,CCNL!$A$5:$A$12,0))*D155,2))</f>
        <v/>
      </c>
      <c r="K155" s="19">
        <f>IF($A155="","",ROUND(E155-H155,2))</f>
        <v/>
      </c>
    </row>
    <row r="156">
      <c r="A156" s="24">
        <f>IF(Mese!$A156="","",Mese!A156)</f>
        <v/>
      </c>
      <c r="B156" s="24">
        <f>IF(Mese!$A156="","",Mese!B156)</f>
        <v/>
      </c>
      <c r="C156" s="24">
        <f>IF(Mese!$A156="","",Mese!D156)</f>
        <v/>
      </c>
      <c r="D156" s="24">
        <f>IF(Mese!$A156="","",Mese!F156)</f>
        <v/>
      </c>
      <c r="E156" s="22">
        <f>IF(Mese!$A156="","",Mese!L156)</f>
        <v/>
      </c>
      <c r="F156" s="24">
        <f>IF(Mese!$A156="","",Mese!H156)</f>
        <v/>
      </c>
      <c r="G156" s="19">
        <f>IF($A156="","",ROUND((INDEX(CCNL!$G$5:$G$12,MATCH(C156,CCNL!$A$5:$A$12,0))-INDEX(CCNL!$F$5:$F$12,MATCH(C156,CCNL!$A$5:$A$12,0)))*D156,2))</f>
        <v/>
      </c>
      <c r="H156" s="19">
        <f>IF($A156="","",IF(F156,MIN(E156,G156),0))</f>
        <v/>
      </c>
      <c r="I156" s="19">
        <f>IF($A156="","",ROUND(G156-H156,2))</f>
        <v/>
      </c>
      <c r="J156" s="19">
        <f>IF($A156="","",ROUND(INDEX(CCNL!$G$5:$G$12,MATCH(C156,CCNL!$A$5:$A$12,0))*D156,2))</f>
        <v/>
      </c>
      <c r="K156" s="19">
        <f>IF($A156="","",ROUND(E156-H156,2))</f>
        <v/>
      </c>
    </row>
    <row r="157">
      <c r="A157" s="24">
        <f>IF(Mese!$A157="","",Mese!A157)</f>
        <v/>
      </c>
      <c r="B157" s="24">
        <f>IF(Mese!$A157="","",Mese!B157)</f>
        <v/>
      </c>
      <c r="C157" s="24">
        <f>IF(Mese!$A157="","",Mese!D157)</f>
        <v/>
      </c>
      <c r="D157" s="24">
        <f>IF(Mese!$A157="","",Mese!F157)</f>
        <v/>
      </c>
      <c r="E157" s="22">
        <f>IF(Mese!$A157="","",Mese!L157)</f>
        <v/>
      </c>
      <c r="F157" s="24">
        <f>IF(Mese!$A157="","",Mese!H157)</f>
        <v/>
      </c>
      <c r="G157" s="19">
        <f>IF($A157="","",ROUND((INDEX(CCNL!$G$5:$G$12,MATCH(C157,CCNL!$A$5:$A$12,0))-INDEX(CCNL!$F$5:$F$12,MATCH(C157,CCNL!$A$5:$A$12,0)))*D157,2))</f>
        <v/>
      </c>
      <c r="H157" s="19">
        <f>IF($A157="","",IF(F157,MIN(E157,G157),0))</f>
        <v/>
      </c>
      <c r="I157" s="19">
        <f>IF($A157="","",ROUND(G157-H157,2))</f>
        <v/>
      </c>
      <c r="J157" s="19">
        <f>IF($A157="","",ROUND(INDEX(CCNL!$G$5:$G$12,MATCH(C157,CCNL!$A$5:$A$12,0))*D157,2))</f>
        <v/>
      </c>
      <c r="K157" s="19">
        <f>IF($A157="","",ROUND(E157-H157,2))</f>
        <v/>
      </c>
    </row>
    <row r="158">
      <c r="A158" s="24">
        <f>IF(Mese!$A158="","",Mese!A158)</f>
        <v/>
      </c>
      <c r="B158" s="24">
        <f>IF(Mese!$A158="","",Mese!B158)</f>
        <v/>
      </c>
      <c r="C158" s="24">
        <f>IF(Mese!$A158="","",Mese!D158)</f>
        <v/>
      </c>
      <c r="D158" s="24">
        <f>IF(Mese!$A158="","",Mese!F158)</f>
        <v/>
      </c>
      <c r="E158" s="22">
        <f>IF(Mese!$A158="","",Mese!L158)</f>
        <v/>
      </c>
      <c r="F158" s="24">
        <f>IF(Mese!$A158="","",Mese!H158)</f>
        <v/>
      </c>
      <c r="G158" s="19">
        <f>IF($A158="","",ROUND((INDEX(CCNL!$G$5:$G$12,MATCH(C158,CCNL!$A$5:$A$12,0))-INDEX(CCNL!$F$5:$F$12,MATCH(C158,CCNL!$A$5:$A$12,0)))*D158,2))</f>
        <v/>
      </c>
      <c r="H158" s="19">
        <f>IF($A158="","",IF(F158,MIN(E158,G158),0))</f>
        <v/>
      </c>
      <c r="I158" s="19">
        <f>IF($A158="","",ROUND(G158-H158,2))</f>
        <v/>
      </c>
      <c r="J158" s="19">
        <f>IF($A158="","",ROUND(INDEX(CCNL!$G$5:$G$12,MATCH(C158,CCNL!$A$5:$A$12,0))*D158,2))</f>
        <v/>
      </c>
      <c r="K158" s="19">
        <f>IF($A158="","",ROUND(E158-H158,2))</f>
        <v/>
      </c>
    </row>
    <row r="159">
      <c r="A159" s="24">
        <f>IF(Mese!$A159="","",Mese!A159)</f>
        <v/>
      </c>
      <c r="B159" s="24">
        <f>IF(Mese!$A159="","",Mese!B159)</f>
        <v/>
      </c>
      <c r="C159" s="24">
        <f>IF(Mese!$A159="","",Mese!D159)</f>
        <v/>
      </c>
      <c r="D159" s="24">
        <f>IF(Mese!$A159="","",Mese!F159)</f>
        <v/>
      </c>
      <c r="E159" s="22">
        <f>IF(Mese!$A159="","",Mese!L159)</f>
        <v/>
      </c>
      <c r="F159" s="24">
        <f>IF(Mese!$A159="","",Mese!H159)</f>
        <v/>
      </c>
      <c r="G159" s="19">
        <f>IF($A159="","",ROUND((INDEX(CCNL!$G$5:$G$12,MATCH(C159,CCNL!$A$5:$A$12,0))-INDEX(CCNL!$F$5:$F$12,MATCH(C159,CCNL!$A$5:$A$12,0)))*D159,2))</f>
        <v/>
      </c>
      <c r="H159" s="19">
        <f>IF($A159="","",IF(F159,MIN(E159,G159),0))</f>
        <v/>
      </c>
      <c r="I159" s="19">
        <f>IF($A159="","",ROUND(G159-H159,2))</f>
        <v/>
      </c>
      <c r="J159" s="19">
        <f>IF($A159="","",ROUND(INDEX(CCNL!$G$5:$G$12,MATCH(C159,CCNL!$A$5:$A$12,0))*D159,2))</f>
        <v/>
      </c>
      <c r="K159" s="19">
        <f>IF($A159="","",ROUND(E159-H159,2))</f>
        <v/>
      </c>
    </row>
    <row r="160">
      <c r="A160" s="24">
        <f>IF(Mese!$A160="","",Mese!A160)</f>
        <v/>
      </c>
      <c r="B160" s="24">
        <f>IF(Mese!$A160="","",Mese!B160)</f>
        <v/>
      </c>
      <c r="C160" s="24">
        <f>IF(Mese!$A160="","",Mese!D160)</f>
        <v/>
      </c>
      <c r="D160" s="24">
        <f>IF(Mese!$A160="","",Mese!F160)</f>
        <v/>
      </c>
      <c r="E160" s="22">
        <f>IF(Mese!$A160="","",Mese!L160)</f>
        <v/>
      </c>
      <c r="F160" s="24">
        <f>IF(Mese!$A160="","",Mese!H160)</f>
        <v/>
      </c>
      <c r="G160" s="19">
        <f>IF($A160="","",ROUND((INDEX(CCNL!$G$5:$G$12,MATCH(C160,CCNL!$A$5:$A$12,0))-INDEX(CCNL!$F$5:$F$12,MATCH(C160,CCNL!$A$5:$A$12,0)))*D160,2))</f>
        <v/>
      </c>
      <c r="H160" s="19">
        <f>IF($A160="","",IF(F160,MIN(E160,G160),0))</f>
        <v/>
      </c>
      <c r="I160" s="19">
        <f>IF($A160="","",ROUND(G160-H160,2))</f>
        <v/>
      </c>
      <c r="J160" s="19">
        <f>IF($A160="","",ROUND(INDEX(CCNL!$G$5:$G$12,MATCH(C160,CCNL!$A$5:$A$12,0))*D160,2))</f>
        <v/>
      </c>
      <c r="K160" s="19">
        <f>IF($A160="","",ROUND(E160-H160,2))</f>
        <v/>
      </c>
    </row>
    <row r="161">
      <c r="A161" s="24">
        <f>IF(Mese!$A161="","",Mese!A161)</f>
        <v/>
      </c>
      <c r="B161" s="24">
        <f>IF(Mese!$A161="","",Mese!B161)</f>
        <v/>
      </c>
      <c r="C161" s="24">
        <f>IF(Mese!$A161="","",Mese!D161)</f>
        <v/>
      </c>
      <c r="D161" s="24">
        <f>IF(Mese!$A161="","",Mese!F161)</f>
        <v/>
      </c>
      <c r="E161" s="22">
        <f>IF(Mese!$A161="","",Mese!L161)</f>
        <v/>
      </c>
      <c r="F161" s="24">
        <f>IF(Mese!$A161="","",Mese!H161)</f>
        <v/>
      </c>
      <c r="G161" s="19">
        <f>IF($A161="","",ROUND((INDEX(CCNL!$G$5:$G$12,MATCH(C161,CCNL!$A$5:$A$12,0))-INDEX(CCNL!$F$5:$F$12,MATCH(C161,CCNL!$A$5:$A$12,0)))*D161,2))</f>
        <v/>
      </c>
      <c r="H161" s="19">
        <f>IF($A161="","",IF(F161,MIN(E161,G161),0))</f>
        <v/>
      </c>
      <c r="I161" s="19">
        <f>IF($A161="","",ROUND(G161-H161,2))</f>
        <v/>
      </c>
      <c r="J161" s="19">
        <f>IF($A161="","",ROUND(INDEX(CCNL!$G$5:$G$12,MATCH(C161,CCNL!$A$5:$A$12,0))*D161,2))</f>
        <v/>
      </c>
      <c r="K161" s="19">
        <f>IF($A161="","",ROUND(E161-H161,2))</f>
        <v/>
      </c>
    </row>
    <row r="162">
      <c r="A162" s="24">
        <f>IF(Mese!$A162="","",Mese!A162)</f>
        <v/>
      </c>
      <c r="B162" s="24">
        <f>IF(Mese!$A162="","",Mese!B162)</f>
        <v/>
      </c>
      <c r="C162" s="24">
        <f>IF(Mese!$A162="","",Mese!D162)</f>
        <v/>
      </c>
      <c r="D162" s="24">
        <f>IF(Mese!$A162="","",Mese!F162)</f>
        <v/>
      </c>
      <c r="E162" s="22">
        <f>IF(Mese!$A162="","",Mese!L162)</f>
        <v/>
      </c>
      <c r="F162" s="24">
        <f>IF(Mese!$A162="","",Mese!H162)</f>
        <v/>
      </c>
      <c r="G162" s="19">
        <f>IF($A162="","",ROUND((INDEX(CCNL!$G$5:$G$12,MATCH(C162,CCNL!$A$5:$A$12,0))-INDEX(CCNL!$F$5:$F$12,MATCH(C162,CCNL!$A$5:$A$12,0)))*D162,2))</f>
        <v/>
      </c>
      <c r="H162" s="19">
        <f>IF($A162="","",IF(F162,MIN(E162,G162),0))</f>
        <v/>
      </c>
      <c r="I162" s="19">
        <f>IF($A162="","",ROUND(G162-H162,2))</f>
        <v/>
      </c>
      <c r="J162" s="19">
        <f>IF($A162="","",ROUND(INDEX(CCNL!$G$5:$G$12,MATCH(C162,CCNL!$A$5:$A$12,0))*D162,2))</f>
        <v/>
      </c>
      <c r="K162" s="19">
        <f>IF($A162="","",ROUND(E162-H162,2))</f>
        <v/>
      </c>
    </row>
    <row r="163">
      <c r="A163" s="24">
        <f>IF(Mese!$A163="","",Mese!A163)</f>
        <v/>
      </c>
      <c r="B163" s="24">
        <f>IF(Mese!$A163="","",Mese!B163)</f>
        <v/>
      </c>
      <c r="C163" s="24">
        <f>IF(Mese!$A163="","",Mese!D163)</f>
        <v/>
      </c>
      <c r="D163" s="24">
        <f>IF(Mese!$A163="","",Mese!F163)</f>
        <v/>
      </c>
      <c r="E163" s="22">
        <f>IF(Mese!$A163="","",Mese!L163)</f>
        <v/>
      </c>
      <c r="F163" s="24">
        <f>IF(Mese!$A163="","",Mese!H163)</f>
        <v/>
      </c>
      <c r="G163" s="19">
        <f>IF($A163="","",ROUND((INDEX(CCNL!$G$5:$G$12,MATCH(C163,CCNL!$A$5:$A$12,0))-INDEX(CCNL!$F$5:$F$12,MATCH(C163,CCNL!$A$5:$A$12,0)))*D163,2))</f>
        <v/>
      </c>
      <c r="H163" s="19">
        <f>IF($A163="","",IF(F163,MIN(E163,G163),0))</f>
        <v/>
      </c>
      <c r="I163" s="19">
        <f>IF($A163="","",ROUND(G163-H163,2))</f>
        <v/>
      </c>
      <c r="J163" s="19">
        <f>IF($A163="","",ROUND(INDEX(CCNL!$G$5:$G$12,MATCH(C163,CCNL!$A$5:$A$12,0))*D163,2))</f>
        <v/>
      </c>
      <c r="K163" s="19">
        <f>IF($A163="","",ROUND(E163-H163,2))</f>
        <v/>
      </c>
    </row>
    <row r="164">
      <c r="A164" s="24">
        <f>IF(Mese!$A164="","",Mese!A164)</f>
        <v/>
      </c>
      <c r="B164" s="24">
        <f>IF(Mese!$A164="","",Mese!B164)</f>
        <v/>
      </c>
      <c r="C164" s="24">
        <f>IF(Mese!$A164="","",Mese!D164)</f>
        <v/>
      </c>
      <c r="D164" s="24">
        <f>IF(Mese!$A164="","",Mese!F164)</f>
        <v/>
      </c>
      <c r="E164" s="22">
        <f>IF(Mese!$A164="","",Mese!L164)</f>
        <v/>
      </c>
      <c r="F164" s="24">
        <f>IF(Mese!$A164="","",Mese!H164)</f>
        <v/>
      </c>
      <c r="G164" s="19">
        <f>IF($A164="","",ROUND((INDEX(CCNL!$G$5:$G$12,MATCH(C164,CCNL!$A$5:$A$12,0))-INDEX(CCNL!$F$5:$F$12,MATCH(C164,CCNL!$A$5:$A$12,0)))*D164,2))</f>
        <v/>
      </c>
      <c r="H164" s="19">
        <f>IF($A164="","",IF(F164,MIN(E164,G164),0))</f>
        <v/>
      </c>
      <c r="I164" s="19">
        <f>IF($A164="","",ROUND(G164-H164,2))</f>
        <v/>
      </c>
      <c r="J164" s="19">
        <f>IF($A164="","",ROUND(INDEX(CCNL!$G$5:$G$12,MATCH(C164,CCNL!$A$5:$A$12,0))*D164,2))</f>
        <v/>
      </c>
      <c r="K164" s="19">
        <f>IF($A164="","",ROUND(E164-H164,2))</f>
        <v/>
      </c>
    </row>
    <row r="165">
      <c r="A165" s="24">
        <f>IF(Mese!$A165="","",Mese!A165)</f>
        <v/>
      </c>
      <c r="B165" s="24">
        <f>IF(Mese!$A165="","",Mese!B165)</f>
        <v/>
      </c>
      <c r="C165" s="24">
        <f>IF(Mese!$A165="","",Mese!D165)</f>
        <v/>
      </c>
      <c r="D165" s="24">
        <f>IF(Mese!$A165="","",Mese!F165)</f>
        <v/>
      </c>
      <c r="E165" s="22">
        <f>IF(Mese!$A165="","",Mese!L165)</f>
        <v/>
      </c>
      <c r="F165" s="24">
        <f>IF(Mese!$A165="","",Mese!H165)</f>
        <v/>
      </c>
      <c r="G165" s="19">
        <f>IF($A165="","",ROUND((INDEX(CCNL!$G$5:$G$12,MATCH(C165,CCNL!$A$5:$A$12,0))-INDEX(CCNL!$F$5:$F$12,MATCH(C165,CCNL!$A$5:$A$12,0)))*D165,2))</f>
        <v/>
      </c>
      <c r="H165" s="19">
        <f>IF($A165="","",IF(F165,MIN(E165,G165),0))</f>
        <v/>
      </c>
      <c r="I165" s="19">
        <f>IF($A165="","",ROUND(G165-H165,2))</f>
        <v/>
      </c>
      <c r="J165" s="19">
        <f>IF($A165="","",ROUND(INDEX(CCNL!$G$5:$G$12,MATCH(C165,CCNL!$A$5:$A$12,0))*D165,2))</f>
        <v/>
      </c>
      <c r="K165" s="19">
        <f>IF($A165="","",ROUND(E165-H165,2))</f>
        <v/>
      </c>
    </row>
    <row r="166">
      <c r="A166" s="24">
        <f>IF(Mese!$A166="","",Mese!A166)</f>
        <v/>
      </c>
      <c r="B166" s="24">
        <f>IF(Mese!$A166="","",Mese!B166)</f>
        <v/>
      </c>
      <c r="C166" s="24">
        <f>IF(Mese!$A166="","",Mese!D166)</f>
        <v/>
      </c>
      <c r="D166" s="24">
        <f>IF(Mese!$A166="","",Mese!F166)</f>
        <v/>
      </c>
      <c r="E166" s="22">
        <f>IF(Mese!$A166="","",Mese!L166)</f>
        <v/>
      </c>
      <c r="F166" s="24">
        <f>IF(Mese!$A166="","",Mese!H166)</f>
        <v/>
      </c>
      <c r="G166" s="19">
        <f>IF($A166="","",ROUND((INDEX(CCNL!$G$5:$G$12,MATCH(C166,CCNL!$A$5:$A$12,0))-INDEX(CCNL!$F$5:$F$12,MATCH(C166,CCNL!$A$5:$A$12,0)))*D166,2))</f>
        <v/>
      </c>
      <c r="H166" s="19">
        <f>IF($A166="","",IF(F166,MIN(E166,G166),0))</f>
        <v/>
      </c>
      <c r="I166" s="19">
        <f>IF($A166="","",ROUND(G166-H166,2))</f>
        <v/>
      </c>
      <c r="J166" s="19">
        <f>IF($A166="","",ROUND(INDEX(CCNL!$G$5:$G$12,MATCH(C166,CCNL!$A$5:$A$12,0))*D166,2))</f>
        <v/>
      </c>
      <c r="K166" s="19">
        <f>IF($A166="","",ROUND(E166-H166,2))</f>
        <v/>
      </c>
    </row>
    <row r="167">
      <c r="A167" s="24">
        <f>IF(Mese!$A167="","",Mese!A167)</f>
        <v/>
      </c>
      <c r="B167" s="24">
        <f>IF(Mese!$A167="","",Mese!B167)</f>
        <v/>
      </c>
      <c r="C167" s="24">
        <f>IF(Mese!$A167="","",Mese!D167)</f>
        <v/>
      </c>
      <c r="D167" s="24">
        <f>IF(Mese!$A167="","",Mese!F167)</f>
        <v/>
      </c>
      <c r="E167" s="22">
        <f>IF(Mese!$A167="","",Mese!L167)</f>
        <v/>
      </c>
      <c r="F167" s="24">
        <f>IF(Mese!$A167="","",Mese!H167)</f>
        <v/>
      </c>
      <c r="G167" s="19">
        <f>IF($A167="","",ROUND((INDEX(CCNL!$G$5:$G$12,MATCH(C167,CCNL!$A$5:$A$12,0))-INDEX(CCNL!$F$5:$F$12,MATCH(C167,CCNL!$A$5:$A$12,0)))*D167,2))</f>
        <v/>
      </c>
      <c r="H167" s="19">
        <f>IF($A167="","",IF(F167,MIN(E167,G167),0))</f>
        <v/>
      </c>
      <c r="I167" s="19">
        <f>IF($A167="","",ROUND(G167-H167,2))</f>
        <v/>
      </c>
      <c r="J167" s="19">
        <f>IF($A167="","",ROUND(INDEX(CCNL!$G$5:$G$12,MATCH(C167,CCNL!$A$5:$A$12,0))*D167,2))</f>
        <v/>
      </c>
      <c r="K167" s="19">
        <f>IF($A167="","",ROUND(E167-H167,2))</f>
        <v/>
      </c>
    </row>
    <row r="168">
      <c r="A168" s="24">
        <f>IF(Mese!$A168="","",Mese!A168)</f>
        <v/>
      </c>
      <c r="B168" s="24">
        <f>IF(Mese!$A168="","",Mese!B168)</f>
        <v/>
      </c>
      <c r="C168" s="24">
        <f>IF(Mese!$A168="","",Mese!D168)</f>
        <v/>
      </c>
      <c r="D168" s="24">
        <f>IF(Mese!$A168="","",Mese!F168)</f>
        <v/>
      </c>
      <c r="E168" s="22">
        <f>IF(Mese!$A168="","",Mese!L168)</f>
        <v/>
      </c>
      <c r="F168" s="24">
        <f>IF(Mese!$A168="","",Mese!H168)</f>
        <v/>
      </c>
      <c r="G168" s="19">
        <f>IF($A168="","",ROUND((INDEX(CCNL!$G$5:$G$12,MATCH(C168,CCNL!$A$5:$A$12,0))-INDEX(CCNL!$F$5:$F$12,MATCH(C168,CCNL!$A$5:$A$12,0)))*D168,2))</f>
        <v/>
      </c>
      <c r="H168" s="19">
        <f>IF($A168="","",IF(F168,MIN(E168,G168),0))</f>
        <v/>
      </c>
      <c r="I168" s="19">
        <f>IF($A168="","",ROUND(G168-H168,2))</f>
        <v/>
      </c>
      <c r="J168" s="19">
        <f>IF($A168="","",ROUND(INDEX(CCNL!$G$5:$G$12,MATCH(C168,CCNL!$A$5:$A$12,0))*D168,2))</f>
        <v/>
      </c>
      <c r="K168" s="19">
        <f>IF($A168="","",ROUND(E168-H168,2))</f>
        <v/>
      </c>
    </row>
    <row r="169">
      <c r="A169" s="24">
        <f>IF(Mese!$A169="","",Mese!A169)</f>
        <v/>
      </c>
      <c r="B169" s="24">
        <f>IF(Mese!$A169="","",Mese!B169)</f>
        <v/>
      </c>
      <c r="C169" s="24">
        <f>IF(Mese!$A169="","",Mese!D169)</f>
        <v/>
      </c>
      <c r="D169" s="24">
        <f>IF(Mese!$A169="","",Mese!F169)</f>
        <v/>
      </c>
      <c r="E169" s="22">
        <f>IF(Mese!$A169="","",Mese!L169)</f>
        <v/>
      </c>
      <c r="F169" s="24">
        <f>IF(Mese!$A169="","",Mese!H169)</f>
        <v/>
      </c>
      <c r="G169" s="19">
        <f>IF($A169="","",ROUND((INDEX(CCNL!$G$5:$G$12,MATCH(C169,CCNL!$A$5:$A$12,0))-INDEX(CCNL!$F$5:$F$12,MATCH(C169,CCNL!$A$5:$A$12,0)))*D169,2))</f>
        <v/>
      </c>
      <c r="H169" s="19">
        <f>IF($A169="","",IF(F169,MIN(E169,G169),0))</f>
        <v/>
      </c>
      <c r="I169" s="19">
        <f>IF($A169="","",ROUND(G169-H169,2))</f>
        <v/>
      </c>
      <c r="J169" s="19">
        <f>IF($A169="","",ROUND(INDEX(CCNL!$G$5:$G$12,MATCH(C169,CCNL!$A$5:$A$12,0))*D169,2))</f>
        <v/>
      </c>
      <c r="K169" s="19">
        <f>IF($A169="","",ROUND(E169-H169,2))</f>
        <v/>
      </c>
    </row>
    <row r="170">
      <c r="A170" s="24">
        <f>IF(Mese!$A170="","",Mese!A170)</f>
        <v/>
      </c>
      <c r="B170" s="24">
        <f>IF(Mese!$A170="","",Mese!B170)</f>
        <v/>
      </c>
      <c r="C170" s="24">
        <f>IF(Mese!$A170="","",Mese!D170)</f>
        <v/>
      </c>
      <c r="D170" s="24">
        <f>IF(Mese!$A170="","",Mese!F170)</f>
        <v/>
      </c>
      <c r="E170" s="22">
        <f>IF(Mese!$A170="","",Mese!L170)</f>
        <v/>
      </c>
      <c r="F170" s="24">
        <f>IF(Mese!$A170="","",Mese!H170)</f>
        <v/>
      </c>
      <c r="G170" s="19">
        <f>IF($A170="","",ROUND((INDEX(CCNL!$G$5:$G$12,MATCH(C170,CCNL!$A$5:$A$12,0))-INDEX(CCNL!$F$5:$F$12,MATCH(C170,CCNL!$A$5:$A$12,0)))*D170,2))</f>
        <v/>
      </c>
      <c r="H170" s="19">
        <f>IF($A170="","",IF(F170,MIN(E170,G170),0))</f>
        <v/>
      </c>
      <c r="I170" s="19">
        <f>IF($A170="","",ROUND(G170-H170,2))</f>
        <v/>
      </c>
      <c r="J170" s="19">
        <f>IF($A170="","",ROUND(INDEX(CCNL!$G$5:$G$12,MATCH(C170,CCNL!$A$5:$A$12,0))*D170,2))</f>
        <v/>
      </c>
      <c r="K170" s="19">
        <f>IF($A170="","",ROUND(E170-H170,2))</f>
        <v/>
      </c>
    </row>
    <row r="171">
      <c r="A171" s="24">
        <f>IF(Mese!$A171="","",Mese!A171)</f>
        <v/>
      </c>
      <c r="B171" s="24">
        <f>IF(Mese!$A171="","",Mese!B171)</f>
        <v/>
      </c>
      <c r="C171" s="24">
        <f>IF(Mese!$A171="","",Mese!D171)</f>
        <v/>
      </c>
      <c r="D171" s="24">
        <f>IF(Mese!$A171="","",Mese!F171)</f>
        <v/>
      </c>
      <c r="E171" s="22">
        <f>IF(Mese!$A171="","",Mese!L171)</f>
        <v/>
      </c>
      <c r="F171" s="24">
        <f>IF(Mese!$A171="","",Mese!H171)</f>
        <v/>
      </c>
      <c r="G171" s="19">
        <f>IF($A171="","",ROUND((INDEX(CCNL!$G$5:$G$12,MATCH(C171,CCNL!$A$5:$A$12,0))-INDEX(CCNL!$F$5:$F$12,MATCH(C171,CCNL!$A$5:$A$12,0)))*D171,2))</f>
        <v/>
      </c>
      <c r="H171" s="19">
        <f>IF($A171="","",IF(F171,MIN(E171,G171),0))</f>
        <v/>
      </c>
      <c r="I171" s="19">
        <f>IF($A171="","",ROUND(G171-H171,2))</f>
        <v/>
      </c>
      <c r="J171" s="19">
        <f>IF($A171="","",ROUND(INDEX(CCNL!$G$5:$G$12,MATCH(C171,CCNL!$A$5:$A$12,0))*D171,2))</f>
        <v/>
      </c>
      <c r="K171" s="19">
        <f>IF($A171="","",ROUND(E171-H171,2))</f>
        <v/>
      </c>
    </row>
    <row r="172">
      <c r="A172" s="24">
        <f>IF(Mese!$A172="","",Mese!A172)</f>
        <v/>
      </c>
      <c r="B172" s="24">
        <f>IF(Mese!$A172="","",Mese!B172)</f>
        <v/>
      </c>
      <c r="C172" s="24">
        <f>IF(Mese!$A172="","",Mese!D172)</f>
        <v/>
      </c>
      <c r="D172" s="24">
        <f>IF(Mese!$A172="","",Mese!F172)</f>
        <v/>
      </c>
      <c r="E172" s="22">
        <f>IF(Mese!$A172="","",Mese!L172)</f>
        <v/>
      </c>
      <c r="F172" s="24">
        <f>IF(Mese!$A172="","",Mese!H172)</f>
        <v/>
      </c>
      <c r="G172" s="19">
        <f>IF($A172="","",ROUND((INDEX(CCNL!$G$5:$G$12,MATCH(C172,CCNL!$A$5:$A$12,0))-INDEX(CCNL!$F$5:$F$12,MATCH(C172,CCNL!$A$5:$A$12,0)))*D172,2))</f>
        <v/>
      </c>
      <c r="H172" s="19">
        <f>IF($A172="","",IF(F172,MIN(E172,G172),0))</f>
        <v/>
      </c>
      <c r="I172" s="19">
        <f>IF($A172="","",ROUND(G172-H172,2))</f>
        <v/>
      </c>
      <c r="J172" s="19">
        <f>IF($A172="","",ROUND(INDEX(CCNL!$G$5:$G$12,MATCH(C172,CCNL!$A$5:$A$12,0))*D172,2))</f>
        <v/>
      </c>
      <c r="K172" s="19">
        <f>IF($A172="","",ROUND(E172-H172,2))</f>
        <v/>
      </c>
    </row>
    <row r="173">
      <c r="A173" s="24">
        <f>IF(Mese!$A173="","",Mese!A173)</f>
        <v/>
      </c>
      <c r="B173" s="24">
        <f>IF(Mese!$A173="","",Mese!B173)</f>
        <v/>
      </c>
      <c r="C173" s="24">
        <f>IF(Mese!$A173="","",Mese!D173)</f>
        <v/>
      </c>
      <c r="D173" s="24">
        <f>IF(Mese!$A173="","",Mese!F173)</f>
        <v/>
      </c>
      <c r="E173" s="22">
        <f>IF(Mese!$A173="","",Mese!L173)</f>
        <v/>
      </c>
      <c r="F173" s="24">
        <f>IF(Mese!$A173="","",Mese!H173)</f>
        <v/>
      </c>
      <c r="G173" s="19">
        <f>IF($A173="","",ROUND((INDEX(CCNL!$G$5:$G$12,MATCH(C173,CCNL!$A$5:$A$12,0))-INDEX(CCNL!$F$5:$F$12,MATCH(C173,CCNL!$A$5:$A$12,0)))*D173,2))</f>
        <v/>
      </c>
      <c r="H173" s="19">
        <f>IF($A173="","",IF(F173,MIN(E173,G173),0))</f>
        <v/>
      </c>
      <c r="I173" s="19">
        <f>IF($A173="","",ROUND(G173-H173,2))</f>
        <v/>
      </c>
      <c r="J173" s="19">
        <f>IF($A173="","",ROUND(INDEX(CCNL!$G$5:$G$12,MATCH(C173,CCNL!$A$5:$A$12,0))*D173,2))</f>
        <v/>
      </c>
      <c r="K173" s="19">
        <f>IF($A173="","",ROUND(E173-H173,2))</f>
        <v/>
      </c>
    </row>
    <row r="174">
      <c r="A174" s="24">
        <f>IF(Mese!$A174="","",Mese!A174)</f>
        <v/>
      </c>
      <c r="B174" s="24">
        <f>IF(Mese!$A174="","",Mese!B174)</f>
        <v/>
      </c>
      <c r="C174" s="24">
        <f>IF(Mese!$A174="","",Mese!D174)</f>
        <v/>
      </c>
      <c r="D174" s="24">
        <f>IF(Mese!$A174="","",Mese!F174)</f>
        <v/>
      </c>
      <c r="E174" s="22">
        <f>IF(Mese!$A174="","",Mese!L174)</f>
        <v/>
      </c>
      <c r="F174" s="24">
        <f>IF(Mese!$A174="","",Mese!H174)</f>
        <v/>
      </c>
      <c r="G174" s="19">
        <f>IF($A174="","",ROUND((INDEX(CCNL!$G$5:$G$12,MATCH(C174,CCNL!$A$5:$A$12,0))-INDEX(CCNL!$F$5:$F$12,MATCH(C174,CCNL!$A$5:$A$12,0)))*D174,2))</f>
        <v/>
      </c>
      <c r="H174" s="19">
        <f>IF($A174="","",IF(F174,MIN(E174,G174),0))</f>
        <v/>
      </c>
      <c r="I174" s="19">
        <f>IF($A174="","",ROUND(G174-H174,2))</f>
        <v/>
      </c>
      <c r="J174" s="19">
        <f>IF($A174="","",ROUND(INDEX(CCNL!$G$5:$G$12,MATCH(C174,CCNL!$A$5:$A$12,0))*D174,2))</f>
        <v/>
      </c>
      <c r="K174" s="19">
        <f>IF($A174="","",ROUND(E174-H174,2))</f>
        <v/>
      </c>
    </row>
    <row r="175">
      <c r="A175" s="24">
        <f>IF(Mese!$A175="","",Mese!A175)</f>
        <v/>
      </c>
      <c r="B175" s="24">
        <f>IF(Mese!$A175="","",Mese!B175)</f>
        <v/>
      </c>
      <c r="C175" s="24">
        <f>IF(Mese!$A175="","",Mese!D175)</f>
        <v/>
      </c>
      <c r="D175" s="24">
        <f>IF(Mese!$A175="","",Mese!F175)</f>
        <v/>
      </c>
      <c r="E175" s="22">
        <f>IF(Mese!$A175="","",Mese!L175)</f>
        <v/>
      </c>
      <c r="F175" s="24">
        <f>IF(Mese!$A175="","",Mese!H175)</f>
        <v/>
      </c>
      <c r="G175" s="19">
        <f>IF($A175="","",ROUND((INDEX(CCNL!$G$5:$G$12,MATCH(C175,CCNL!$A$5:$A$12,0))-INDEX(CCNL!$F$5:$F$12,MATCH(C175,CCNL!$A$5:$A$12,0)))*D175,2))</f>
        <v/>
      </c>
      <c r="H175" s="19">
        <f>IF($A175="","",IF(F175,MIN(E175,G175),0))</f>
        <v/>
      </c>
      <c r="I175" s="19">
        <f>IF($A175="","",ROUND(G175-H175,2))</f>
        <v/>
      </c>
      <c r="J175" s="19">
        <f>IF($A175="","",ROUND(INDEX(CCNL!$G$5:$G$12,MATCH(C175,CCNL!$A$5:$A$12,0))*D175,2))</f>
        <v/>
      </c>
      <c r="K175" s="19">
        <f>IF($A175="","",ROUND(E175-H175,2))</f>
        <v/>
      </c>
    </row>
    <row r="176">
      <c r="A176" s="24">
        <f>IF(Mese!$A176="","",Mese!A176)</f>
        <v/>
      </c>
      <c r="B176" s="24">
        <f>IF(Mese!$A176="","",Mese!B176)</f>
        <v/>
      </c>
      <c r="C176" s="24">
        <f>IF(Mese!$A176="","",Mese!D176)</f>
        <v/>
      </c>
      <c r="D176" s="24">
        <f>IF(Mese!$A176="","",Mese!F176)</f>
        <v/>
      </c>
      <c r="E176" s="22">
        <f>IF(Mese!$A176="","",Mese!L176)</f>
        <v/>
      </c>
      <c r="F176" s="24">
        <f>IF(Mese!$A176="","",Mese!H176)</f>
        <v/>
      </c>
      <c r="G176" s="19">
        <f>IF($A176="","",ROUND((INDEX(CCNL!$G$5:$G$12,MATCH(C176,CCNL!$A$5:$A$12,0))-INDEX(CCNL!$F$5:$F$12,MATCH(C176,CCNL!$A$5:$A$12,0)))*D176,2))</f>
        <v/>
      </c>
      <c r="H176" s="19">
        <f>IF($A176="","",IF(F176,MIN(E176,G176),0))</f>
        <v/>
      </c>
      <c r="I176" s="19">
        <f>IF($A176="","",ROUND(G176-H176,2))</f>
        <v/>
      </c>
      <c r="J176" s="19">
        <f>IF($A176="","",ROUND(INDEX(CCNL!$G$5:$G$12,MATCH(C176,CCNL!$A$5:$A$12,0))*D176,2))</f>
        <v/>
      </c>
      <c r="K176" s="19">
        <f>IF($A176="","",ROUND(E176-H176,2))</f>
        <v/>
      </c>
    </row>
    <row r="177">
      <c r="A177" s="24">
        <f>IF(Mese!$A177="","",Mese!A177)</f>
        <v/>
      </c>
      <c r="B177" s="24">
        <f>IF(Mese!$A177="","",Mese!B177)</f>
        <v/>
      </c>
      <c r="C177" s="24">
        <f>IF(Mese!$A177="","",Mese!D177)</f>
        <v/>
      </c>
      <c r="D177" s="24">
        <f>IF(Mese!$A177="","",Mese!F177)</f>
        <v/>
      </c>
      <c r="E177" s="22">
        <f>IF(Mese!$A177="","",Mese!L177)</f>
        <v/>
      </c>
      <c r="F177" s="24">
        <f>IF(Mese!$A177="","",Mese!H177)</f>
        <v/>
      </c>
      <c r="G177" s="19">
        <f>IF($A177="","",ROUND((INDEX(CCNL!$G$5:$G$12,MATCH(C177,CCNL!$A$5:$A$12,0))-INDEX(CCNL!$F$5:$F$12,MATCH(C177,CCNL!$A$5:$A$12,0)))*D177,2))</f>
        <v/>
      </c>
      <c r="H177" s="19">
        <f>IF($A177="","",IF(F177,MIN(E177,G177),0))</f>
        <v/>
      </c>
      <c r="I177" s="19">
        <f>IF($A177="","",ROUND(G177-H177,2))</f>
        <v/>
      </c>
      <c r="J177" s="19">
        <f>IF($A177="","",ROUND(INDEX(CCNL!$G$5:$G$12,MATCH(C177,CCNL!$A$5:$A$12,0))*D177,2))</f>
        <v/>
      </c>
      <c r="K177" s="19">
        <f>IF($A177="","",ROUND(E177-H177,2))</f>
        <v/>
      </c>
    </row>
    <row r="178">
      <c r="A178" s="24">
        <f>IF(Mese!$A178="","",Mese!A178)</f>
        <v/>
      </c>
      <c r="B178" s="24">
        <f>IF(Mese!$A178="","",Mese!B178)</f>
        <v/>
      </c>
      <c r="C178" s="24">
        <f>IF(Mese!$A178="","",Mese!D178)</f>
        <v/>
      </c>
      <c r="D178" s="24">
        <f>IF(Mese!$A178="","",Mese!F178)</f>
        <v/>
      </c>
      <c r="E178" s="22">
        <f>IF(Mese!$A178="","",Mese!L178)</f>
        <v/>
      </c>
      <c r="F178" s="24">
        <f>IF(Mese!$A178="","",Mese!H178)</f>
        <v/>
      </c>
      <c r="G178" s="19">
        <f>IF($A178="","",ROUND((INDEX(CCNL!$G$5:$G$12,MATCH(C178,CCNL!$A$5:$A$12,0))-INDEX(CCNL!$F$5:$F$12,MATCH(C178,CCNL!$A$5:$A$12,0)))*D178,2))</f>
        <v/>
      </c>
      <c r="H178" s="19">
        <f>IF($A178="","",IF(F178,MIN(E178,G178),0))</f>
        <v/>
      </c>
      <c r="I178" s="19">
        <f>IF($A178="","",ROUND(G178-H178,2))</f>
        <v/>
      </c>
      <c r="J178" s="19">
        <f>IF($A178="","",ROUND(INDEX(CCNL!$G$5:$G$12,MATCH(C178,CCNL!$A$5:$A$12,0))*D178,2))</f>
        <v/>
      </c>
      <c r="K178" s="19">
        <f>IF($A178="","",ROUND(E178-H178,2))</f>
        <v/>
      </c>
    </row>
    <row r="179">
      <c r="A179" s="24">
        <f>IF(Mese!$A179="","",Mese!A179)</f>
        <v/>
      </c>
      <c r="B179" s="24">
        <f>IF(Mese!$A179="","",Mese!B179)</f>
        <v/>
      </c>
      <c r="C179" s="24">
        <f>IF(Mese!$A179="","",Mese!D179)</f>
        <v/>
      </c>
      <c r="D179" s="24">
        <f>IF(Mese!$A179="","",Mese!F179)</f>
        <v/>
      </c>
      <c r="E179" s="22">
        <f>IF(Mese!$A179="","",Mese!L179)</f>
        <v/>
      </c>
      <c r="F179" s="24">
        <f>IF(Mese!$A179="","",Mese!H179)</f>
        <v/>
      </c>
      <c r="G179" s="19">
        <f>IF($A179="","",ROUND((INDEX(CCNL!$G$5:$G$12,MATCH(C179,CCNL!$A$5:$A$12,0))-INDEX(CCNL!$F$5:$F$12,MATCH(C179,CCNL!$A$5:$A$12,0)))*D179,2))</f>
        <v/>
      </c>
      <c r="H179" s="19">
        <f>IF($A179="","",IF(F179,MIN(E179,G179),0))</f>
        <v/>
      </c>
      <c r="I179" s="19">
        <f>IF($A179="","",ROUND(G179-H179,2))</f>
        <v/>
      </c>
      <c r="J179" s="19">
        <f>IF($A179="","",ROUND(INDEX(CCNL!$G$5:$G$12,MATCH(C179,CCNL!$A$5:$A$12,0))*D179,2))</f>
        <v/>
      </c>
      <c r="K179" s="19">
        <f>IF($A179="","",ROUND(E179-H179,2))</f>
        <v/>
      </c>
    </row>
    <row r="180">
      <c r="A180" s="24">
        <f>IF(Mese!$A180="","",Mese!A180)</f>
        <v/>
      </c>
      <c r="B180" s="24">
        <f>IF(Mese!$A180="","",Mese!B180)</f>
        <v/>
      </c>
      <c r="C180" s="24">
        <f>IF(Mese!$A180="","",Mese!D180)</f>
        <v/>
      </c>
      <c r="D180" s="24">
        <f>IF(Mese!$A180="","",Mese!F180)</f>
        <v/>
      </c>
      <c r="E180" s="22">
        <f>IF(Mese!$A180="","",Mese!L180)</f>
        <v/>
      </c>
      <c r="F180" s="24">
        <f>IF(Mese!$A180="","",Mese!H180)</f>
        <v/>
      </c>
      <c r="G180" s="19">
        <f>IF($A180="","",ROUND((INDEX(CCNL!$G$5:$G$12,MATCH(C180,CCNL!$A$5:$A$12,0))-INDEX(CCNL!$F$5:$F$12,MATCH(C180,CCNL!$A$5:$A$12,0)))*D180,2))</f>
        <v/>
      </c>
      <c r="H180" s="19">
        <f>IF($A180="","",IF(F180,MIN(E180,G180),0))</f>
        <v/>
      </c>
      <c r="I180" s="19">
        <f>IF($A180="","",ROUND(G180-H180,2))</f>
        <v/>
      </c>
      <c r="J180" s="19">
        <f>IF($A180="","",ROUND(INDEX(CCNL!$G$5:$G$12,MATCH(C180,CCNL!$A$5:$A$12,0))*D180,2))</f>
        <v/>
      </c>
      <c r="K180" s="19">
        <f>IF($A180="","",ROUND(E180-H180,2))</f>
        <v/>
      </c>
    </row>
    <row r="181">
      <c r="A181" s="24">
        <f>IF(Mese!$A181="","",Mese!A181)</f>
        <v/>
      </c>
      <c r="B181" s="24">
        <f>IF(Mese!$A181="","",Mese!B181)</f>
        <v/>
      </c>
      <c r="C181" s="24">
        <f>IF(Mese!$A181="","",Mese!D181)</f>
        <v/>
      </c>
      <c r="D181" s="24">
        <f>IF(Mese!$A181="","",Mese!F181)</f>
        <v/>
      </c>
      <c r="E181" s="22">
        <f>IF(Mese!$A181="","",Mese!L181)</f>
        <v/>
      </c>
      <c r="F181" s="24">
        <f>IF(Mese!$A181="","",Mese!H181)</f>
        <v/>
      </c>
      <c r="G181" s="19">
        <f>IF($A181="","",ROUND((INDEX(CCNL!$G$5:$G$12,MATCH(C181,CCNL!$A$5:$A$12,0))-INDEX(CCNL!$F$5:$F$12,MATCH(C181,CCNL!$A$5:$A$12,0)))*D181,2))</f>
        <v/>
      </c>
      <c r="H181" s="19">
        <f>IF($A181="","",IF(F181,MIN(E181,G181),0))</f>
        <v/>
      </c>
      <c r="I181" s="19">
        <f>IF($A181="","",ROUND(G181-H181,2))</f>
        <v/>
      </c>
      <c r="J181" s="19">
        <f>IF($A181="","",ROUND(INDEX(CCNL!$G$5:$G$12,MATCH(C181,CCNL!$A$5:$A$12,0))*D181,2))</f>
        <v/>
      </c>
      <c r="K181" s="19">
        <f>IF($A181="","",ROUND(E181-H181,2))</f>
        <v/>
      </c>
    </row>
    <row r="182">
      <c r="A182" s="24">
        <f>IF(Mese!$A182="","",Mese!A182)</f>
        <v/>
      </c>
      <c r="B182" s="24">
        <f>IF(Mese!$A182="","",Mese!B182)</f>
        <v/>
      </c>
      <c r="C182" s="24">
        <f>IF(Mese!$A182="","",Mese!D182)</f>
        <v/>
      </c>
      <c r="D182" s="24">
        <f>IF(Mese!$A182="","",Mese!F182)</f>
        <v/>
      </c>
      <c r="E182" s="22">
        <f>IF(Mese!$A182="","",Mese!L182)</f>
        <v/>
      </c>
      <c r="F182" s="24">
        <f>IF(Mese!$A182="","",Mese!H182)</f>
        <v/>
      </c>
      <c r="G182" s="19">
        <f>IF($A182="","",ROUND((INDEX(CCNL!$G$5:$G$12,MATCH(C182,CCNL!$A$5:$A$12,0))-INDEX(CCNL!$F$5:$F$12,MATCH(C182,CCNL!$A$5:$A$12,0)))*D182,2))</f>
        <v/>
      </c>
      <c r="H182" s="19">
        <f>IF($A182="","",IF(F182,MIN(E182,G182),0))</f>
        <v/>
      </c>
      <c r="I182" s="19">
        <f>IF($A182="","",ROUND(G182-H182,2))</f>
        <v/>
      </c>
      <c r="J182" s="19">
        <f>IF($A182="","",ROUND(INDEX(CCNL!$G$5:$G$12,MATCH(C182,CCNL!$A$5:$A$12,0))*D182,2))</f>
        <v/>
      </c>
      <c r="K182" s="19">
        <f>IF($A182="","",ROUND(E182-H182,2))</f>
        <v/>
      </c>
    </row>
    <row r="183">
      <c r="A183" s="24">
        <f>IF(Mese!$A183="","",Mese!A183)</f>
        <v/>
      </c>
      <c r="B183" s="24">
        <f>IF(Mese!$A183="","",Mese!B183)</f>
        <v/>
      </c>
      <c r="C183" s="24">
        <f>IF(Mese!$A183="","",Mese!D183)</f>
        <v/>
      </c>
      <c r="D183" s="24">
        <f>IF(Mese!$A183="","",Mese!F183)</f>
        <v/>
      </c>
      <c r="E183" s="22">
        <f>IF(Mese!$A183="","",Mese!L183)</f>
        <v/>
      </c>
      <c r="F183" s="24">
        <f>IF(Mese!$A183="","",Mese!H183)</f>
        <v/>
      </c>
      <c r="G183" s="19">
        <f>IF($A183="","",ROUND((INDEX(CCNL!$G$5:$G$12,MATCH(C183,CCNL!$A$5:$A$12,0))-INDEX(CCNL!$F$5:$F$12,MATCH(C183,CCNL!$A$5:$A$12,0)))*D183,2))</f>
        <v/>
      </c>
      <c r="H183" s="19">
        <f>IF($A183="","",IF(F183,MIN(E183,G183),0))</f>
        <v/>
      </c>
      <c r="I183" s="19">
        <f>IF($A183="","",ROUND(G183-H183,2))</f>
        <v/>
      </c>
      <c r="J183" s="19">
        <f>IF($A183="","",ROUND(INDEX(CCNL!$G$5:$G$12,MATCH(C183,CCNL!$A$5:$A$12,0))*D183,2))</f>
        <v/>
      </c>
      <c r="K183" s="19">
        <f>IF($A183="","",ROUND(E183-H183,2))</f>
        <v/>
      </c>
    </row>
    <row r="184">
      <c r="A184" s="24">
        <f>IF(Mese!$A184="","",Mese!A184)</f>
        <v/>
      </c>
      <c r="B184" s="24">
        <f>IF(Mese!$A184="","",Mese!B184)</f>
        <v/>
      </c>
      <c r="C184" s="24">
        <f>IF(Mese!$A184="","",Mese!D184)</f>
        <v/>
      </c>
      <c r="D184" s="24">
        <f>IF(Mese!$A184="","",Mese!F184)</f>
        <v/>
      </c>
      <c r="E184" s="22">
        <f>IF(Mese!$A184="","",Mese!L184)</f>
        <v/>
      </c>
      <c r="F184" s="24">
        <f>IF(Mese!$A184="","",Mese!H184)</f>
        <v/>
      </c>
      <c r="G184" s="19">
        <f>IF($A184="","",ROUND((INDEX(CCNL!$G$5:$G$12,MATCH(C184,CCNL!$A$5:$A$12,0))-INDEX(CCNL!$F$5:$F$12,MATCH(C184,CCNL!$A$5:$A$12,0)))*D184,2))</f>
        <v/>
      </c>
      <c r="H184" s="19">
        <f>IF($A184="","",IF(F184,MIN(E184,G184),0))</f>
        <v/>
      </c>
      <c r="I184" s="19">
        <f>IF($A184="","",ROUND(G184-H184,2))</f>
        <v/>
      </c>
      <c r="J184" s="19">
        <f>IF($A184="","",ROUND(INDEX(CCNL!$G$5:$G$12,MATCH(C184,CCNL!$A$5:$A$12,0))*D184,2))</f>
        <v/>
      </c>
      <c r="K184" s="19">
        <f>IF($A184="","",ROUND(E184-H184,2))</f>
        <v/>
      </c>
    </row>
    <row r="185">
      <c r="A185" s="24">
        <f>IF(Mese!$A185="","",Mese!A185)</f>
        <v/>
      </c>
      <c r="B185" s="24">
        <f>IF(Mese!$A185="","",Mese!B185)</f>
        <v/>
      </c>
      <c r="C185" s="24">
        <f>IF(Mese!$A185="","",Mese!D185)</f>
        <v/>
      </c>
      <c r="D185" s="24">
        <f>IF(Mese!$A185="","",Mese!F185)</f>
        <v/>
      </c>
      <c r="E185" s="22">
        <f>IF(Mese!$A185="","",Mese!L185)</f>
        <v/>
      </c>
      <c r="F185" s="24">
        <f>IF(Mese!$A185="","",Mese!H185)</f>
        <v/>
      </c>
      <c r="G185" s="19">
        <f>IF($A185="","",ROUND((INDEX(CCNL!$G$5:$G$12,MATCH(C185,CCNL!$A$5:$A$12,0))-INDEX(CCNL!$F$5:$F$12,MATCH(C185,CCNL!$A$5:$A$12,0)))*D185,2))</f>
        <v/>
      </c>
      <c r="H185" s="19">
        <f>IF($A185="","",IF(F185,MIN(E185,G185),0))</f>
        <v/>
      </c>
      <c r="I185" s="19">
        <f>IF($A185="","",ROUND(G185-H185,2))</f>
        <v/>
      </c>
      <c r="J185" s="19">
        <f>IF($A185="","",ROUND(INDEX(CCNL!$G$5:$G$12,MATCH(C185,CCNL!$A$5:$A$12,0))*D185,2))</f>
        <v/>
      </c>
      <c r="K185" s="19">
        <f>IF($A185="","",ROUND(E185-H185,2))</f>
        <v/>
      </c>
    </row>
    <row r="186">
      <c r="A186" s="24">
        <f>IF(Mese!$A186="","",Mese!A186)</f>
        <v/>
      </c>
      <c r="B186" s="24">
        <f>IF(Mese!$A186="","",Mese!B186)</f>
        <v/>
      </c>
      <c r="C186" s="24">
        <f>IF(Mese!$A186="","",Mese!D186)</f>
        <v/>
      </c>
      <c r="D186" s="24">
        <f>IF(Mese!$A186="","",Mese!F186)</f>
        <v/>
      </c>
      <c r="E186" s="22">
        <f>IF(Mese!$A186="","",Mese!L186)</f>
        <v/>
      </c>
      <c r="F186" s="24">
        <f>IF(Mese!$A186="","",Mese!H186)</f>
        <v/>
      </c>
      <c r="G186" s="19">
        <f>IF($A186="","",ROUND((INDEX(CCNL!$G$5:$G$12,MATCH(C186,CCNL!$A$5:$A$12,0))-INDEX(CCNL!$F$5:$F$12,MATCH(C186,CCNL!$A$5:$A$12,0)))*D186,2))</f>
        <v/>
      </c>
      <c r="H186" s="19">
        <f>IF($A186="","",IF(F186,MIN(E186,G186),0))</f>
        <v/>
      </c>
      <c r="I186" s="19">
        <f>IF($A186="","",ROUND(G186-H186,2))</f>
        <v/>
      </c>
      <c r="J186" s="19">
        <f>IF($A186="","",ROUND(INDEX(CCNL!$G$5:$G$12,MATCH(C186,CCNL!$A$5:$A$12,0))*D186,2))</f>
        <v/>
      </c>
      <c r="K186" s="19">
        <f>IF($A186="","",ROUND(E186-H186,2))</f>
        <v/>
      </c>
    </row>
    <row r="187">
      <c r="A187" s="24">
        <f>IF(Mese!$A187="","",Mese!A187)</f>
        <v/>
      </c>
      <c r="B187" s="24">
        <f>IF(Mese!$A187="","",Mese!B187)</f>
        <v/>
      </c>
      <c r="C187" s="24">
        <f>IF(Mese!$A187="","",Mese!D187)</f>
        <v/>
      </c>
      <c r="D187" s="24">
        <f>IF(Mese!$A187="","",Mese!F187)</f>
        <v/>
      </c>
      <c r="E187" s="22">
        <f>IF(Mese!$A187="","",Mese!L187)</f>
        <v/>
      </c>
      <c r="F187" s="24">
        <f>IF(Mese!$A187="","",Mese!H187)</f>
        <v/>
      </c>
      <c r="G187" s="19">
        <f>IF($A187="","",ROUND((INDEX(CCNL!$G$5:$G$12,MATCH(C187,CCNL!$A$5:$A$12,0))-INDEX(CCNL!$F$5:$F$12,MATCH(C187,CCNL!$A$5:$A$12,0)))*D187,2))</f>
        <v/>
      </c>
      <c r="H187" s="19">
        <f>IF($A187="","",IF(F187,MIN(E187,G187),0))</f>
        <v/>
      </c>
      <c r="I187" s="19">
        <f>IF($A187="","",ROUND(G187-H187,2))</f>
        <v/>
      </c>
      <c r="J187" s="19">
        <f>IF($A187="","",ROUND(INDEX(CCNL!$G$5:$G$12,MATCH(C187,CCNL!$A$5:$A$12,0))*D187,2))</f>
        <v/>
      </c>
      <c r="K187" s="19">
        <f>IF($A187="","",ROUND(E187-H187,2))</f>
        <v/>
      </c>
    </row>
    <row r="188">
      <c r="A188" s="24">
        <f>IF(Mese!$A188="","",Mese!A188)</f>
        <v/>
      </c>
      <c r="B188" s="24">
        <f>IF(Mese!$A188="","",Mese!B188)</f>
        <v/>
      </c>
      <c r="C188" s="24">
        <f>IF(Mese!$A188="","",Mese!D188)</f>
        <v/>
      </c>
      <c r="D188" s="24">
        <f>IF(Mese!$A188="","",Mese!F188)</f>
        <v/>
      </c>
      <c r="E188" s="22">
        <f>IF(Mese!$A188="","",Mese!L188)</f>
        <v/>
      </c>
      <c r="F188" s="24">
        <f>IF(Mese!$A188="","",Mese!H188)</f>
        <v/>
      </c>
      <c r="G188" s="19">
        <f>IF($A188="","",ROUND((INDEX(CCNL!$G$5:$G$12,MATCH(C188,CCNL!$A$5:$A$12,0))-INDEX(CCNL!$F$5:$F$12,MATCH(C188,CCNL!$A$5:$A$12,0)))*D188,2))</f>
        <v/>
      </c>
      <c r="H188" s="19">
        <f>IF($A188="","",IF(F188,MIN(E188,G188),0))</f>
        <v/>
      </c>
      <c r="I188" s="19">
        <f>IF($A188="","",ROUND(G188-H188,2))</f>
        <v/>
      </c>
      <c r="J188" s="19">
        <f>IF($A188="","",ROUND(INDEX(CCNL!$G$5:$G$12,MATCH(C188,CCNL!$A$5:$A$12,0))*D188,2))</f>
        <v/>
      </c>
      <c r="K188" s="19">
        <f>IF($A188="","",ROUND(E188-H188,2))</f>
        <v/>
      </c>
    </row>
    <row r="189">
      <c r="A189" s="24">
        <f>IF(Mese!$A189="","",Mese!A189)</f>
        <v/>
      </c>
      <c r="B189" s="24">
        <f>IF(Mese!$A189="","",Mese!B189)</f>
        <v/>
      </c>
      <c r="C189" s="24">
        <f>IF(Mese!$A189="","",Mese!D189)</f>
        <v/>
      </c>
      <c r="D189" s="24">
        <f>IF(Mese!$A189="","",Mese!F189)</f>
        <v/>
      </c>
      <c r="E189" s="22">
        <f>IF(Mese!$A189="","",Mese!L189)</f>
        <v/>
      </c>
      <c r="F189" s="24">
        <f>IF(Mese!$A189="","",Mese!H189)</f>
        <v/>
      </c>
      <c r="G189" s="19">
        <f>IF($A189="","",ROUND((INDEX(CCNL!$G$5:$G$12,MATCH(C189,CCNL!$A$5:$A$12,0))-INDEX(CCNL!$F$5:$F$12,MATCH(C189,CCNL!$A$5:$A$12,0)))*D189,2))</f>
        <v/>
      </c>
      <c r="H189" s="19">
        <f>IF($A189="","",IF(F189,MIN(E189,G189),0))</f>
        <v/>
      </c>
      <c r="I189" s="19">
        <f>IF($A189="","",ROUND(G189-H189,2))</f>
        <v/>
      </c>
      <c r="J189" s="19">
        <f>IF($A189="","",ROUND(INDEX(CCNL!$G$5:$G$12,MATCH(C189,CCNL!$A$5:$A$12,0))*D189,2))</f>
        <v/>
      </c>
      <c r="K189" s="19">
        <f>IF($A189="","",ROUND(E189-H189,2))</f>
        <v/>
      </c>
    </row>
    <row r="190">
      <c r="A190" s="24">
        <f>IF(Mese!$A190="","",Mese!A190)</f>
        <v/>
      </c>
      <c r="B190" s="24">
        <f>IF(Mese!$A190="","",Mese!B190)</f>
        <v/>
      </c>
      <c r="C190" s="24">
        <f>IF(Mese!$A190="","",Mese!D190)</f>
        <v/>
      </c>
      <c r="D190" s="24">
        <f>IF(Mese!$A190="","",Mese!F190)</f>
        <v/>
      </c>
      <c r="E190" s="22">
        <f>IF(Mese!$A190="","",Mese!L190)</f>
        <v/>
      </c>
      <c r="F190" s="24">
        <f>IF(Mese!$A190="","",Mese!H190)</f>
        <v/>
      </c>
      <c r="G190" s="19">
        <f>IF($A190="","",ROUND((INDEX(CCNL!$G$5:$G$12,MATCH(C190,CCNL!$A$5:$A$12,0))-INDEX(CCNL!$F$5:$F$12,MATCH(C190,CCNL!$A$5:$A$12,0)))*D190,2))</f>
        <v/>
      </c>
      <c r="H190" s="19">
        <f>IF($A190="","",IF(F190,MIN(E190,G190),0))</f>
        <v/>
      </c>
      <c r="I190" s="19">
        <f>IF($A190="","",ROUND(G190-H190,2))</f>
        <v/>
      </c>
      <c r="J190" s="19">
        <f>IF($A190="","",ROUND(INDEX(CCNL!$G$5:$G$12,MATCH(C190,CCNL!$A$5:$A$12,0))*D190,2))</f>
        <v/>
      </c>
      <c r="K190" s="19">
        <f>IF($A190="","",ROUND(E190-H190,2))</f>
        <v/>
      </c>
    </row>
    <row r="191">
      <c r="A191" s="24">
        <f>IF(Mese!$A191="","",Mese!A191)</f>
        <v/>
      </c>
      <c r="B191" s="24">
        <f>IF(Mese!$A191="","",Mese!B191)</f>
        <v/>
      </c>
      <c r="C191" s="24">
        <f>IF(Mese!$A191="","",Mese!D191)</f>
        <v/>
      </c>
      <c r="D191" s="24">
        <f>IF(Mese!$A191="","",Mese!F191)</f>
        <v/>
      </c>
      <c r="E191" s="22">
        <f>IF(Mese!$A191="","",Mese!L191)</f>
        <v/>
      </c>
      <c r="F191" s="24">
        <f>IF(Mese!$A191="","",Mese!H191)</f>
        <v/>
      </c>
      <c r="G191" s="19">
        <f>IF($A191="","",ROUND((INDEX(CCNL!$G$5:$G$12,MATCH(C191,CCNL!$A$5:$A$12,0))-INDEX(CCNL!$F$5:$F$12,MATCH(C191,CCNL!$A$5:$A$12,0)))*D191,2))</f>
        <v/>
      </c>
      <c r="H191" s="19">
        <f>IF($A191="","",IF(F191,MIN(E191,G191),0))</f>
        <v/>
      </c>
      <c r="I191" s="19">
        <f>IF($A191="","",ROUND(G191-H191,2))</f>
        <v/>
      </c>
      <c r="J191" s="19">
        <f>IF($A191="","",ROUND(INDEX(CCNL!$G$5:$G$12,MATCH(C191,CCNL!$A$5:$A$12,0))*D191,2))</f>
        <v/>
      </c>
      <c r="K191" s="19">
        <f>IF($A191="","",ROUND(E191-H191,2))</f>
        <v/>
      </c>
    </row>
    <row r="192">
      <c r="A192" s="24">
        <f>IF(Mese!$A192="","",Mese!A192)</f>
        <v/>
      </c>
      <c r="B192" s="24">
        <f>IF(Mese!$A192="","",Mese!B192)</f>
        <v/>
      </c>
      <c r="C192" s="24">
        <f>IF(Mese!$A192="","",Mese!D192)</f>
        <v/>
      </c>
      <c r="D192" s="24">
        <f>IF(Mese!$A192="","",Mese!F192)</f>
        <v/>
      </c>
      <c r="E192" s="22">
        <f>IF(Mese!$A192="","",Mese!L192)</f>
        <v/>
      </c>
      <c r="F192" s="24">
        <f>IF(Mese!$A192="","",Mese!H192)</f>
        <v/>
      </c>
      <c r="G192" s="19">
        <f>IF($A192="","",ROUND((INDEX(CCNL!$G$5:$G$12,MATCH(C192,CCNL!$A$5:$A$12,0))-INDEX(CCNL!$F$5:$F$12,MATCH(C192,CCNL!$A$5:$A$12,0)))*D192,2))</f>
        <v/>
      </c>
      <c r="H192" s="19">
        <f>IF($A192="","",IF(F192,MIN(E192,G192),0))</f>
        <v/>
      </c>
      <c r="I192" s="19">
        <f>IF($A192="","",ROUND(G192-H192,2))</f>
        <v/>
      </c>
      <c r="J192" s="19">
        <f>IF($A192="","",ROUND(INDEX(CCNL!$G$5:$G$12,MATCH(C192,CCNL!$A$5:$A$12,0))*D192,2))</f>
        <v/>
      </c>
      <c r="K192" s="19">
        <f>IF($A192="","",ROUND(E192-H192,2))</f>
        <v/>
      </c>
    </row>
    <row r="193">
      <c r="A193" s="24">
        <f>IF(Mese!$A193="","",Mese!A193)</f>
        <v/>
      </c>
      <c r="B193" s="24">
        <f>IF(Mese!$A193="","",Mese!B193)</f>
        <v/>
      </c>
      <c r="C193" s="24">
        <f>IF(Mese!$A193="","",Mese!D193)</f>
        <v/>
      </c>
      <c r="D193" s="24">
        <f>IF(Mese!$A193="","",Mese!F193)</f>
        <v/>
      </c>
      <c r="E193" s="22">
        <f>IF(Mese!$A193="","",Mese!L193)</f>
        <v/>
      </c>
      <c r="F193" s="24">
        <f>IF(Mese!$A193="","",Mese!H193)</f>
        <v/>
      </c>
      <c r="G193" s="19">
        <f>IF($A193="","",ROUND((INDEX(CCNL!$G$5:$G$12,MATCH(C193,CCNL!$A$5:$A$12,0))-INDEX(CCNL!$F$5:$F$12,MATCH(C193,CCNL!$A$5:$A$12,0)))*D193,2))</f>
        <v/>
      </c>
      <c r="H193" s="19">
        <f>IF($A193="","",IF(F193,MIN(E193,G193),0))</f>
        <v/>
      </c>
      <c r="I193" s="19">
        <f>IF($A193="","",ROUND(G193-H193,2))</f>
        <v/>
      </c>
      <c r="J193" s="19">
        <f>IF($A193="","",ROUND(INDEX(CCNL!$G$5:$G$12,MATCH(C193,CCNL!$A$5:$A$12,0))*D193,2))</f>
        <v/>
      </c>
      <c r="K193" s="19">
        <f>IF($A193="","",ROUND(E193-H193,2))</f>
        <v/>
      </c>
    </row>
    <row r="194">
      <c r="A194" s="24">
        <f>IF(Mese!$A194="","",Mese!A194)</f>
        <v/>
      </c>
      <c r="B194" s="24">
        <f>IF(Mese!$A194="","",Mese!B194)</f>
        <v/>
      </c>
      <c r="C194" s="24">
        <f>IF(Mese!$A194="","",Mese!D194)</f>
        <v/>
      </c>
      <c r="D194" s="24">
        <f>IF(Mese!$A194="","",Mese!F194)</f>
        <v/>
      </c>
      <c r="E194" s="22">
        <f>IF(Mese!$A194="","",Mese!L194)</f>
        <v/>
      </c>
      <c r="F194" s="24">
        <f>IF(Mese!$A194="","",Mese!H194)</f>
        <v/>
      </c>
      <c r="G194" s="19">
        <f>IF($A194="","",ROUND((INDEX(CCNL!$G$5:$G$12,MATCH(C194,CCNL!$A$5:$A$12,0))-INDEX(CCNL!$F$5:$F$12,MATCH(C194,CCNL!$A$5:$A$12,0)))*D194,2))</f>
        <v/>
      </c>
      <c r="H194" s="19">
        <f>IF($A194="","",IF(F194,MIN(E194,G194),0))</f>
        <v/>
      </c>
      <c r="I194" s="19">
        <f>IF($A194="","",ROUND(G194-H194,2))</f>
        <v/>
      </c>
      <c r="J194" s="19">
        <f>IF($A194="","",ROUND(INDEX(CCNL!$G$5:$G$12,MATCH(C194,CCNL!$A$5:$A$12,0))*D194,2))</f>
        <v/>
      </c>
      <c r="K194" s="19">
        <f>IF($A194="","",ROUND(E194-H194,2))</f>
        <v/>
      </c>
    </row>
    <row r="195">
      <c r="A195" s="24">
        <f>IF(Mese!$A195="","",Mese!A195)</f>
        <v/>
      </c>
      <c r="B195" s="24">
        <f>IF(Mese!$A195="","",Mese!B195)</f>
        <v/>
      </c>
      <c r="C195" s="24">
        <f>IF(Mese!$A195="","",Mese!D195)</f>
        <v/>
      </c>
      <c r="D195" s="24">
        <f>IF(Mese!$A195="","",Mese!F195)</f>
        <v/>
      </c>
      <c r="E195" s="22">
        <f>IF(Mese!$A195="","",Mese!L195)</f>
        <v/>
      </c>
      <c r="F195" s="24">
        <f>IF(Mese!$A195="","",Mese!H195)</f>
        <v/>
      </c>
      <c r="G195" s="19">
        <f>IF($A195="","",ROUND((INDEX(CCNL!$G$5:$G$12,MATCH(C195,CCNL!$A$5:$A$12,0))-INDEX(CCNL!$F$5:$F$12,MATCH(C195,CCNL!$A$5:$A$12,0)))*D195,2))</f>
        <v/>
      </c>
      <c r="H195" s="19">
        <f>IF($A195="","",IF(F195,MIN(E195,G195),0))</f>
        <v/>
      </c>
      <c r="I195" s="19">
        <f>IF($A195="","",ROUND(G195-H195,2))</f>
        <v/>
      </c>
      <c r="J195" s="19">
        <f>IF($A195="","",ROUND(INDEX(CCNL!$G$5:$G$12,MATCH(C195,CCNL!$A$5:$A$12,0))*D195,2))</f>
        <v/>
      </c>
      <c r="K195" s="19">
        <f>IF($A195="","",ROUND(E195-H195,2))</f>
        <v/>
      </c>
    </row>
    <row r="196">
      <c r="A196" s="24">
        <f>IF(Mese!$A196="","",Mese!A196)</f>
        <v/>
      </c>
      <c r="B196" s="24">
        <f>IF(Mese!$A196="","",Mese!B196)</f>
        <v/>
      </c>
      <c r="C196" s="24">
        <f>IF(Mese!$A196="","",Mese!D196)</f>
        <v/>
      </c>
      <c r="D196" s="24">
        <f>IF(Mese!$A196="","",Mese!F196)</f>
        <v/>
      </c>
      <c r="E196" s="22">
        <f>IF(Mese!$A196="","",Mese!L196)</f>
        <v/>
      </c>
      <c r="F196" s="24">
        <f>IF(Mese!$A196="","",Mese!H196)</f>
        <v/>
      </c>
      <c r="G196" s="19">
        <f>IF($A196="","",ROUND((INDEX(CCNL!$G$5:$G$12,MATCH(C196,CCNL!$A$5:$A$12,0))-INDEX(CCNL!$F$5:$F$12,MATCH(C196,CCNL!$A$5:$A$12,0)))*D196,2))</f>
        <v/>
      </c>
      <c r="H196" s="19">
        <f>IF($A196="","",IF(F196,MIN(E196,G196),0))</f>
        <v/>
      </c>
      <c r="I196" s="19">
        <f>IF($A196="","",ROUND(G196-H196,2))</f>
        <v/>
      </c>
      <c r="J196" s="19">
        <f>IF($A196="","",ROUND(INDEX(CCNL!$G$5:$G$12,MATCH(C196,CCNL!$A$5:$A$12,0))*D196,2))</f>
        <v/>
      </c>
      <c r="K196" s="19">
        <f>IF($A196="","",ROUND(E196-H196,2))</f>
        <v/>
      </c>
    </row>
    <row r="197">
      <c r="A197" s="24">
        <f>IF(Mese!$A197="","",Mese!A197)</f>
        <v/>
      </c>
      <c r="B197" s="24">
        <f>IF(Mese!$A197="","",Mese!B197)</f>
        <v/>
      </c>
      <c r="C197" s="24">
        <f>IF(Mese!$A197="","",Mese!D197)</f>
        <v/>
      </c>
      <c r="D197" s="24">
        <f>IF(Mese!$A197="","",Mese!F197)</f>
        <v/>
      </c>
      <c r="E197" s="22">
        <f>IF(Mese!$A197="","",Mese!L197)</f>
        <v/>
      </c>
      <c r="F197" s="24">
        <f>IF(Mese!$A197="","",Mese!H197)</f>
        <v/>
      </c>
      <c r="G197" s="19">
        <f>IF($A197="","",ROUND((INDEX(CCNL!$G$5:$G$12,MATCH(C197,CCNL!$A$5:$A$12,0))-INDEX(CCNL!$F$5:$F$12,MATCH(C197,CCNL!$A$5:$A$12,0)))*D197,2))</f>
        <v/>
      </c>
      <c r="H197" s="19">
        <f>IF($A197="","",IF(F197,MIN(E197,G197),0))</f>
        <v/>
      </c>
      <c r="I197" s="19">
        <f>IF($A197="","",ROUND(G197-H197,2))</f>
        <v/>
      </c>
      <c r="J197" s="19">
        <f>IF($A197="","",ROUND(INDEX(CCNL!$G$5:$G$12,MATCH(C197,CCNL!$A$5:$A$12,0))*D197,2))</f>
        <v/>
      </c>
      <c r="K197" s="19">
        <f>IF($A197="","",ROUND(E197-H197,2))</f>
        <v/>
      </c>
    </row>
    <row r="198">
      <c r="A198" s="24">
        <f>IF(Mese!$A198="","",Mese!A198)</f>
        <v/>
      </c>
      <c r="B198" s="24">
        <f>IF(Mese!$A198="","",Mese!B198)</f>
        <v/>
      </c>
      <c r="C198" s="24">
        <f>IF(Mese!$A198="","",Mese!D198)</f>
        <v/>
      </c>
      <c r="D198" s="24">
        <f>IF(Mese!$A198="","",Mese!F198)</f>
        <v/>
      </c>
      <c r="E198" s="22">
        <f>IF(Mese!$A198="","",Mese!L198)</f>
        <v/>
      </c>
      <c r="F198" s="24">
        <f>IF(Mese!$A198="","",Mese!H198)</f>
        <v/>
      </c>
      <c r="G198" s="19">
        <f>IF($A198="","",ROUND((INDEX(CCNL!$G$5:$G$12,MATCH(C198,CCNL!$A$5:$A$12,0))-INDEX(CCNL!$F$5:$F$12,MATCH(C198,CCNL!$A$5:$A$12,0)))*D198,2))</f>
        <v/>
      </c>
      <c r="H198" s="19">
        <f>IF($A198="","",IF(F198,MIN(E198,G198),0))</f>
        <v/>
      </c>
      <c r="I198" s="19">
        <f>IF($A198="","",ROUND(G198-H198,2))</f>
        <v/>
      </c>
      <c r="J198" s="19">
        <f>IF($A198="","",ROUND(INDEX(CCNL!$G$5:$G$12,MATCH(C198,CCNL!$A$5:$A$12,0))*D198,2))</f>
        <v/>
      </c>
      <c r="K198" s="19">
        <f>IF($A198="","",ROUND(E198-H198,2))</f>
        <v/>
      </c>
    </row>
    <row r="199">
      <c r="A199" s="24">
        <f>IF(Mese!$A199="","",Mese!A199)</f>
        <v/>
      </c>
      <c r="B199" s="24">
        <f>IF(Mese!$A199="","",Mese!B199)</f>
        <v/>
      </c>
      <c r="C199" s="24">
        <f>IF(Mese!$A199="","",Mese!D199)</f>
        <v/>
      </c>
      <c r="D199" s="24">
        <f>IF(Mese!$A199="","",Mese!F199)</f>
        <v/>
      </c>
      <c r="E199" s="22">
        <f>IF(Mese!$A199="","",Mese!L199)</f>
        <v/>
      </c>
      <c r="F199" s="24">
        <f>IF(Mese!$A199="","",Mese!H199)</f>
        <v/>
      </c>
      <c r="G199" s="19">
        <f>IF($A199="","",ROUND((INDEX(CCNL!$G$5:$G$12,MATCH(C199,CCNL!$A$5:$A$12,0))-INDEX(CCNL!$F$5:$F$12,MATCH(C199,CCNL!$A$5:$A$12,0)))*D199,2))</f>
        <v/>
      </c>
      <c r="H199" s="19">
        <f>IF($A199="","",IF(F199,MIN(E199,G199),0))</f>
        <v/>
      </c>
      <c r="I199" s="19">
        <f>IF($A199="","",ROUND(G199-H199,2))</f>
        <v/>
      </c>
      <c r="J199" s="19">
        <f>IF($A199="","",ROUND(INDEX(CCNL!$G$5:$G$12,MATCH(C199,CCNL!$A$5:$A$12,0))*D199,2))</f>
        <v/>
      </c>
      <c r="K199" s="19">
        <f>IF($A199="","",ROUND(E199-H199,2))</f>
        <v/>
      </c>
    </row>
    <row r="200">
      <c r="A200" s="24">
        <f>IF(Mese!$A200="","",Mese!A200)</f>
        <v/>
      </c>
      <c r="B200" s="24">
        <f>IF(Mese!$A200="","",Mese!B200)</f>
        <v/>
      </c>
      <c r="C200" s="24">
        <f>IF(Mese!$A200="","",Mese!D200)</f>
        <v/>
      </c>
      <c r="D200" s="24">
        <f>IF(Mese!$A200="","",Mese!F200)</f>
        <v/>
      </c>
      <c r="E200" s="22">
        <f>IF(Mese!$A200="","",Mese!L200)</f>
        <v/>
      </c>
      <c r="F200" s="24">
        <f>IF(Mese!$A200="","",Mese!H200)</f>
        <v/>
      </c>
      <c r="G200" s="19">
        <f>IF($A200="","",ROUND((INDEX(CCNL!$G$5:$G$12,MATCH(C200,CCNL!$A$5:$A$12,0))-INDEX(CCNL!$F$5:$F$12,MATCH(C200,CCNL!$A$5:$A$12,0)))*D200,2))</f>
        <v/>
      </c>
      <c r="H200" s="19">
        <f>IF($A200="","",IF(F200,MIN(E200,G200),0))</f>
        <v/>
      </c>
      <c r="I200" s="19">
        <f>IF($A200="","",ROUND(G200-H200,2))</f>
        <v/>
      </c>
      <c r="J200" s="19">
        <f>IF($A200="","",ROUND(INDEX(CCNL!$G$5:$G$12,MATCH(C200,CCNL!$A$5:$A$12,0))*D200,2))</f>
        <v/>
      </c>
      <c r="K200" s="19">
        <f>IF($A200="","",ROUND(E200-H200,2))</f>
        <v/>
      </c>
    </row>
    <row r="201">
      <c r="A201" s="24">
        <f>IF(Mese!$A201="","",Mese!A201)</f>
        <v/>
      </c>
      <c r="B201" s="24">
        <f>IF(Mese!$A201="","",Mese!B201)</f>
        <v/>
      </c>
      <c r="C201" s="24">
        <f>IF(Mese!$A201="","",Mese!D201)</f>
        <v/>
      </c>
      <c r="D201" s="24">
        <f>IF(Mese!$A201="","",Mese!F201)</f>
        <v/>
      </c>
      <c r="E201" s="22">
        <f>IF(Mese!$A201="","",Mese!L201)</f>
        <v/>
      </c>
      <c r="F201" s="24">
        <f>IF(Mese!$A201="","",Mese!H201)</f>
        <v/>
      </c>
      <c r="G201" s="19">
        <f>IF($A201="","",ROUND((INDEX(CCNL!$G$5:$G$12,MATCH(C201,CCNL!$A$5:$A$12,0))-INDEX(CCNL!$F$5:$F$12,MATCH(C201,CCNL!$A$5:$A$12,0)))*D201,2))</f>
        <v/>
      </c>
      <c r="H201" s="19">
        <f>IF($A201="","",IF(F201,MIN(E201,G201),0))</f>
        <v/>
      </c>
      <c r="I201" s="19">
        <f>IF($A201="","",ROUND(G201-H201,2))</f>
        <v/>
      </c>
      <c r="J201" s="19">
        <f>IF($A201="","",ROUND(INDEX(CCNL!$G$5:$G$12,MATCH(C201,CCNL!$A$5:$A$12,0))*D201,2))</f>
        <v/>
      </c>
      <c r="K201" s="19">
        <f>IF($A201="","",ROUND(E201-H201,2))</f>
        <v/>
      </c>
    </row>
    <row r="202">
      <c r="A202" s="24">
        <f>IF(Mese!$A202="","",Mese!A202)</f>
        <v/>
      </c>
      <c r="B202" s="24">
        <f>IF(Mese!$A202="","",Mese!B202)</f>
        <v/>
      </c>
      <c r="C202" s="24">
        <f>IF(Mese!$A202="","",Mese!D202)</f>
        <v/>
      </c>
      <c r="D202" s="24">
        <f>IF(Mese!$A202="","",Mese!F202)</f>
        <v/>
      </c>
      <c r="E202" s="22">
        <f>IF(Mese!$A202="","",Mese!L202)</f>
        <v/>
      </c>
      <c r="F202" s="24">
        <f>IF(Mese!$A202="","",Mese!H202)</f>
        <v/>
      </c>
      <c r="G202" s="19">
        <f>IF($A202="","",ROUND((INDEX(CCNL!$G$5:$G$12,MATCH(C202,CCNL!$A$5:$A$12,0))-INDEX(CCNL!$F$5:$F$12,MATCH(C202,CCNL!$A$5:$A$12,0)))*D202,2))</f>
        <v/>
      </c>
      <c r="H202" s="19">
        <f>IF($A202="","",IF(F202,MIN(E202,G202),0))</f>
        <v/>
      </c>
      <c r="I202" s="19">
        <f>IF($A202="","",ROUND(G202-H202,2))</f>
        <v/>
      </c>
      <c r="J202" s="19">
        <f>IF($A202="","",ROUND(INDEX(CCNL!$G$5:$G$12,MATCH(C202,CCNL!$A$5:$A$12,0))*D202,2))</f>
        <v/>
      </c>
      <c r="K202" s="19">
        <f>IF($A202="","",ROUND(E202-H202,2))</f>
        <v/>
      </c>
    </row>
    <row r="203">
      <c r="A203" s="24">
        <f>IF(Mese!$A203="","",Mese!A203)</f>
        <v/>
      </c>
      <c r="B203" s="24">
        <f>IF(Mese!$A203="","",Mese!B203)</f>
        <v/>
      </c>
      <c r="C203" s="24">
        <f>IF(Mese!$A203="","",Mese!D203)</f>
        <v/>
      </c>
      <c r="D203" s="24">
        <f>IF(Mese!$A203="","",Mese!F203)</f>
        <v/>
      </c>
      <c r="E203" s="22">
        <f>IF(Mese!$A203="","",Mese!L203)</f>
        <v/>
      </c>
      <c r="F203" s="24">
        <f>IF(Mese!$A203="","",Mese!H203)</f>
        <v/>
      </c>
      <c r="G203" s="19">
        <f>IF($A203="","",ROUND((INDEX(CCNL!$G$5:$G$12,MATCH(C203,CCNL!$A$5:$A$12,0))-INDEX(CCNL!$F$5:$F$12,MATCH(C203,CCNL!$A$5:$A$12,0)))*D203,2))</f>
        <v/>
      </c>
      <c r="H203" s="19">
        <f>IF($A203="","",IF(F203,MIN(E203,G203),0))</f>
        <v/>
      </c>
      <c r="I203" s="19">
        <f>IF($A203="","",ROUND(G203-H203,2))</f>
        <v/>
      </c>
      <c r="J203" s="19">
        <f>IF($A203="","",ROUND(INDEX(CCNL!$G$5:$G$12,MATCH(C203,CCNL!$A$5:$A$12,0))*D203,2))</f>
        <v/>
      </c>
      <c r="K203" s="19">
        <f>IF($A203="","",ROUND(E203-H203,2))</f>
        <v/>
      </c>
    </row>
    <row r="204">
      <c r="A204" s="24">
        <f>IF(Mese!$A204="","",Mese!A204)</f>
        <v/>
      </c>
      <c r="B204" s="24">
        <f>IF(Mese!$A204="","",Mese!B204)</f>
        <v/>
      </c>
      <c r="C204" s="24">
        <f>IF(Mese!$A204="","",Mese!D204)</f>
        <v/>
      </c>
      <c r="D204" s="24">
        <f>IF(Mese!$A204="","",Mese!F204)</f>
        <v/>
      </c>
      <c r="E204" s="22">
        <f>IF(Mese!$A204="","",Mese!L204)</f>
        <v/>
      </c>
      <c r="F204" s="24">
        <f>IF(Mese!$A204="","",Mese!H204)</f>
        <v/>
      </c>
      <c r="G204" s="19">
        <f>IF($A204="","",ROUND((INDEX(CCNL!$G$5:$G$12,MATCH(C204,CCNL!$A$5:$A$12,0))-INDEX(CCNL!$F$5:$F$12,MATCH(C204,CCNL!$A$5:$A$12,0)))*D204,2))</f>
        <v/>
      </c>
      <c r="H204" s="19">
        <f>IF($A204="","",IF(F204,MIN(E204,G204),0))</f>
        <v/>
      </c>
      <c r="I204" s="19">
        <f>IF($A204="","",ROUND(G204-H204,2))</f>
        <v/>
      </c>
      <c r="J204" s="19">
        <f>IF($A204="","",ROUND(INDEX(CCNL!$G$5:$G$12,MATCH(C204,CCNL!$A$5:$A$12,0))*D204,2))</f>
        <v/>
      </c>
      <c r="K204" s="19">
        <f>IF($A204="","",ROUND(E204-H204,2))</f>
        <v/>
      </c>
    </row>
    <row r="205">
      <c r="A205" s="24">
        <f>IF(Mese!$A205="","",Mese!A205)</f>
        <v/>
      </c>
      <c r="B205" s="24">
        <f>IF(Mese!$A205="","",Mese!B205)</f>
        <v/>
      </c>
      <c r="C205" s="24">
        <f>IF(Mese!$A205="","",Mese!D205)</f>
        <v/>
      </c>
      <c r="D205" s="24">
        <f>IF(Mese!$A205="","",Mese!F205)</f>
        <v/>
      </c>
      <c r="E205" s="22">
        <f>IF(Mese!$A205="","",Mese!L205)</f>
        <v/>
      </c>
      <c r="F205" s="24">
        <f>IF(Mese!$A205="","",Mese!H205)</f>
        <v/>
      </c>
      <c r="G205" s="19">
        <f>IF($A205="","",ROUND((INDEX(CCNL!$G$5:$G$12,MATCH(C205,CCNL!$A$5:$A$12,0))-INDEX(CCNL!$F$5:$F$12,MATCH(C205,CCNL!$A$5:$A$12,0)))*D205,2))</f>
        <v/>
      </c>
      <c r="H205" s="19">
        <f>IF($A205="","",IF(F205,MIN(E205,G205),0))</f>
        <v/>
      </c>
      <c r="I205" s="19">
        <f>IF($A205="","",ROUND(G205-H205,2))</f>
        <v/>
      </c>
      <c r="J205" s="19">
        <f>IF($A205="","",ROUND(INDEX(CCNL!$G$5:$G$12,MATCH(C205,CCNL!$A$5:$A$12,0))*D205,2))</f>
        <v/>
      </c>
      <c r="K205" s="19">
        <f>IF($A205="","",ROUND(E205-H205,2))</f>
        <v/>
      </c>
    </row>
    <row r="206">
      <c r="A206" s="24">
        <f>IF(Mese!$A206="","",Mese!A206)</f>
        <v/>
      </c>
      <c r="B206" s="24">
        <f>IF(Mese!$A206="","",Mese!B206)</f>
        <v/>
      </c>
      <c r="C206" s="24">
        <f>IF(Mese!$A206="","",Mese!D206)</f>
        <v/>
      </c>
      <c r="D206" s="24">
        <f>IF(Mese!$A206="","",Mese!F206)</f>
        <v/>
      </c>
      <c r="E206" s="22">
        <f>IF(Mese!$A206="","",Mese!L206)</f>
        <v/>
      </c>
      <c r="F206" s="24">
        <f>IF(Mese!$A206="","",Mese!H206)</f>
        <v/>
      </c>
      <c r="G206" s="19">
        <f>IF($A206="","",ROUND((INDEX(CCNL!$G$5:$G$12,MATCH(C206,CCNL!$A$5:$A$12,0))-INDEX(CCNL!$F$5:$F$12,MATCH(C206,CCNL!$A$5:$A$12,0)))*D206,2))</f>
        <v/>
      </c>
      <c r="H206" s="19">
        <f>IF($A206="","",IF(F206,MIN(E206,G206),0))</f>
        <v/>
      </c>
      <c r="I206" s="19">
        <f>IF($A206="","",ROUND(G206-H206,2))</f>
        <v/>
      </c>
      <c r="J206" s="19">
        <f>IF($A206="","",ROUND(INDEX(CCNL!$G$5:$G$12,MATCH(C206,CCNL!$A$5:$A$12,0))*D206,2))</f>
        <v/>
      </c>
      <c r="K206" s="19">
        <f>IF($A206="","",ROUND(E206-H206,2))</f>
        <v/>
      </c>
    </row>
    <row r="207">
      <c r="A207" s="24">
        <f>IF(Mese!$A207="","",Mese!A207)</f>
        <v/>
      </c>
      <c r="B207" s="24">
        <f>IF(Mese!$A207="","",Mese!B207)</f>
        <v/>
      </c>
      <c r="C207" s="24">
        <f>IF(Mese!$A207="","",Mese!D207)</f>
        <v/>
      </c>
      <c r="D207" s="24">
        <f>IF(Mese!$A207="","",Mese!F207)</f>
        <v/>
      </c>
      <c r="E207" s="22">
        <f>IF(Mese!$A207="","",Mese!L207)</f>
        <v/>
      </c>
      <c r="F207" s="24">
        <f>IF(Mese!$A207="","",Mese!H207)</f>
        <v/>
      </c>
      <c r="G207" s="19">
        <f>IF($A207="","",ROUND((INDEX(CCNL!$G$5:$G$12,MATCH(C207,CCNL!$A$5:$A$12,0))-INDEX(CCNL!$F$5:$F$12,MATCH(C207,CCNL!$A$5:$A$12,0)))*D207,2))</f>
        <v/>
      </c>
      <c r="H207" s="19">
        <f>IF($A207="","",IF(F207,MIN(E207,G207),0))</f>
        <v/>
      </c>
      <c r="I207" s="19">
        <f>IF($A207="","",ROUND(G207-H207,2))</f>
        <v/>
      </c>
      <c r="J207" s="19">
        <f>IF($A207="","",ROUND(INDEX(CCNL!$G$5:$G$12,MATCH(C207,CCNL!$A$5:$A$12,0))*D207,2))</f>
        <v/>
      </c>
      <c r="K207" s="19">
        <f>IF($A207="","",ROUND(E207-H207,2))</f>
        <v/>
      </c>
    </row>
    <row r="208">
      <c r="A208" s="24">
        <f>IF(Mese!$A208="","",Mese!A208)</f>
        <v/>
      </c>
      <c r="B208" s="24">
        <f>IF(Mese!$A208="","",Mese!B208)</f>
        <v/>
      </c>
      <c r="C208" s="24">
        <f>IF(Mese!$A208="","",Mese!D208)</f>
        <v/>
      </c>
      <c r="D208" s="24">
        <f>IF(Mese!$A208="","",Mese!F208)</f>
        <v/>
      </c>
      <c r="E208" s="22">
        <f>IF(Mese!$A208="","",Mese!L208)</f>
        <v/>
      </c>
      <c r="F208" s="24">
        <f>IF(Mese!$A208="","",Mese!H208)</f>
        <v/>
      </c>
      <c r="G208" s="19">
        <f>IF($A208="","",ROUND((INDEX(CCNL!$G$5:$G$12,MATCH(C208,CCNL!$A$5:$A$12,0))-INDEX(CCNL!$F$5:$F$12,MATCH(C208,CCNL!$A$5:$A$12,0)))*D208,2))</f>
        <v/>
      </c>
      <c r="H208" s="19">
        <f>IF($A208="","",IF(F208,MIN(E208,G208),0))</f>
        <v/>
      </c>
      <c r="I208" s="19">
        <f>IF($A208="","",ROUND(G208-H208,2))</f>
        <v/>
      </c>
      <c r="J208" s="19">
        <f>IF($A208="","",ROUND(INDEX(CCNL!$G$5:$G$12,MATCH(C208,CCNL!$A$5:$A$12,0))*D208,2))</f>
        <v/>
      </c>
      <c r="K208" s="19">
        <f>IF($A208="","",ROUND(E208-H208,2))</f>
        <v/>
      </c>
    </row>
    <row r="209">
      <c r="A209" s="24">
        <f>IF(Mese!$A209="","",Mese!A209)</f>
        <v/>
      </c>
      <c r="B209" s="24">
        <f>IF(Mese!$A209="","",Mese!B209)</f>
        <v/>
      </c>
      <c r="C209" s="24">
        <f>IF(Mese!$A209="","",Mese!D209)</f>
        <v/>
      </c>
      <c r="D209" s="24">
        <f>IF(Mese!$A209="","",Mese!F209)</f>
        <v/>
      </c>
      <c r="E209" s="22">
        <f>IF(Mese!$A209="","",Mese!L209)</f>
        <v/>
      </c>
      <c r="F209" s="24">
        <f>IF(Mese!$A209="","",Mese!H209)</f>
        <v/>
      </c>
      <c r="G209" s="19">
        <f>IF($A209="","",ROUND((INDEX(CCNL!$G$5:$G$12,MATCH(C209,CCNL!$A$5:$A$12,0))-INDEX(CCNL!$F$5:$F$12,MATCH(C209,CCNL!$A$5:$A$12,0)))*D209,2))</f>
        <v/>
      </c>
      <c r="H209" s="19">
        <f>IF($A209="","",IF(F209,MIN(E209,G209),0))</f>
        <v/>
      </c>
      <c r="I209" s="19">
        <f>IF($A209="","",ROUND(G209-H209,2))</f>
        <v/>
      </c>
      <c r="J209" s="19">
        <f>IF($A209="","",ROUND(INDEX(CCNL!$G$5:$G$12,MATCH(C209,CCNL!$A$5:$A$12,0))*D209,2))</f>
        <v/>
      </c>
      <c r="K209" s="19">
        <f>IF($A209="","",ROUND(E209-H209,2))</f>
        <v/>
      </c>
    </row>
    <row r="210">
      <c r="A210" s="24">
        <f>IF(Mese!$A210="","",Mese!A210)</f>
        <v/>
      </c>
      <c r="B210" s="24">
        <f>IF(Mese!$A210="","",Mese!B210)</f>
        <v/>
      </c>
      <c r="C210" s="24">
        <f>IF(Mese!$A210="","",Mese!D210)</f>
        <v/>
      </c>
      <c r="D210" s="24">
        <f>IF(Mese!$A210="","",Mese!F210)</f>
        <v/>
      </c>
      <c r="E210" s="22">
        <f>IF(Mese!$A210="","",Mese!L210)</f>
        <v/>
      </c>
      <c r="F210" s="24">
        <f>IF(Mese!$A210="","",Mese!H210)</f>
        <v/>
      </c>
      <c r="G210" s="19">
        <f>IF($A210="","",ROUND((INDEX(CCNL!$G$5:$G$12,MATCH(C210,CCNL!$A$5:$A$12,0))-INDEX(CCNL!$F$5:$F$12,MATCH(C210,CCNL!$A$5:$A$12,0)))*D210,2))</f>
        <v/>
      </c>
      <c r="H210" s="19">
        <f>IF($A210="","",IF(F210,MIN(E210,G210),0))</f>
        <v/>
      </c>
      <c r="I210" s="19">
        <f>IF($A210="","",ROUND(G210-H210,2))</f>
        <v/>
      </c>
      <c r="J210" s="19">
        <f>IF($A210="","",ROUND(INDEX(CCNL!$G$5:$G$12,MATCH(C210,CCNL!$A$5:$A$12,0))*D210,2))</f>
        <v/>
      </c>
      <c r="K210" s="19">
        <f>IF($A210="","",ROUND(E210-H210,2))</f>
        <v/>
      </c>
    </row>
    <row r="211">
      <c r="A211" s="24">
        <f>IF(Mese!$A211="","",Mese!A211)</f>
        <v/>
      </c>
      <c r="B211" s="24">
        <f>IF(Mese!$A211="","",Mese!B211)</f>
        <v/>
      </c>
      <c r="C211" s="24">
        <f>IF(Mese!$A211="","",Mese!D211)</f>
        <v/>
      </c>
      <c r="D211" s="24">
        <f>IF(Mese!$A211="","",Mese!F211)</f>
        <v/>
      </c>
      <c r="E211" s="22">
        <f>IF(Mese!$A211="","",Mese!L211)</f>
        <v/>
      </c>
      <c r="F211" s="24">
        <f>IF(Mese!$A211="","",Mese!H211)</f>
        <v/>
      </c>
      <c r="G211" s="19">
        <f>IF($A211="","",ROUND((INDEX(CCNL!$G$5:$G$12,MATCH(C211,CCNL!$A$5:$A$12,0))-INDEX(CCNL!$F$5:$F$12,MATCH(C211,CCNL!$A$5:$A$12,0)))*D211,2))</f>
        <v/>
      </c>
      <c r="H211" s="19">
        <f>IF($A211="","",IF(F211,MIN(E211,G211),0))</f>
        <v/>
      </c>
      <c r="I211" s="19">
        <f>IF($A211="","",ROUND(G211-H211,2))</f>
        <v/>
      </c>
      <c r="J211" s="19">
        <f>IF($A211="","",ROUND(INDEX(CCNL!$G$5:$G$12,MATCH(C211,CCNL!$A$5:$A$12,0))*D211,2))</f>
        <v/>
      </c>
      <c r="K211" s="19">
        <f>IF($A211="","",ROUND(E211-H211,2))</f>
        <v/>
      </c>
    </row>
    <row r="212">
      <c r="A212" s="24">
        <f>IF(Mese!$A212="","",Mese!A212)</f>
        <v/>
      </c>
      <c r="B212" s="24">
        <f>IF(Mese!$A212="","",Mese!B212)</f>
        <v/>
      </c>
      <c r="C212" s="24">
        <f>IF(Mese!$A212="","",Mese!D212)</f>
        <v/>
      </c>
      <c r="D212" s="24">
        <f>IF(Mese!$A212="","",Mese!F212)</f>
        <v/>
      </c>
      <c r="E212" s="22">
        <f>IF(Mese!$A212="","",Mese!L212)</f>
        <v/>
      </c>
      <c r="F212" s="24">
        <f>IF(Mese!$A212="","",Mese!H212)</f>
        <v/>
      </c>
      <c r="G212" s="19">
        <f>IF($A212="","",ROUND((INDEX(CCNL!$G$5:$G$12,MATCH(C212,CCNL!$A$5:$A$12,0))-INDEX(CCNL!$F$5:$F$12,MATCH(C212,CCNL!$A$5:$A$12,0)))*D212,2))</f>
        <v/>
      </c>
      <c r="H212" s="19">
        <f>IF($A212="","",IF(F212,MIN(E212,G212),0))</f>
        <v/>
      </c>
      <c r="I212" s="19">
        <f>IF($A212="","",ROUND(G212-H212,2))</f>
        <v/>
      </c>
      <c r="J212" s="19">
        <f>IF($A212="","",ROUND(INDEX(CCNL!$G$5:$G$12,MATCH(C212,CCNL!$A$5:$A$12,0))*D212,2))</f>
        <v/>
      </c>
      <c r="K212" s="19">
        <f>IF($A212="","",ROUND(E212-H212,2))</f>
        <v/>
      </c>
    </row>
    <row r="213">
      <c r="A213" s="24">
        <f>IF(Mese!$A213="","",Mese!A213)</f>
        <v/>
      </c>
      <c r="B213" s="24">
        <f>IF(Mese!$A213="","",Mese!B213)</f>
        <v/>
      </c>
      <c r="C213" s="24">
        <f>IF(Mese!$A213="","",Mese!D213)</f>
        <v/>
      </c>
      <c r="D213" s="24">
        <f>IF(Mese!$A213="","",Mese!F213)</f>
        <v/>
      </c>
      <c r="E213" s="22">
        <f>IF(Mese!$A213="","",Mese!L213)</f>
        <v/>
      </c>
      <c r="F213" s="24">
        <f>IF(Mese!$A213="","",Mese!H213)</f>
        <v/>
      </c>
      <c r="G213" s="19">
        <f>IF($A213="","",ROUND((INDEX(CCNL!$G$5:$G$12,MATCH(C213,CCNL!$A$5:$A$12,0))-INDEX(CCNL!$F$5:$F$12,MATCH(C213,CCNL!$A$5:$A$12,0)))*D213,2))</f>
        <v/>
      </c>
      <c r="H213" s="19">
        <f>IF($A213="","",IF(F213,MIN(E213,G213),0))</f>
        <v/>
      </c>
      <c r="I213" s="19">
        <f>IF($A213="","",ROUND(G213-H213,2))</f>
        <v/>
      </c>
      <c r="J213" s="19">
        <f>IF($A213="","",ROUND(INDEX(CCNL!$G$5:$G$12,MATCH(C213,CCNL!$A$5:$A$12,0))*D213,2))</f>
        <v/>
      </c>
      <c r="K213" s="19">
        <f>IF($A213="","",ROUND(E213-H213,2))</f>
        <v/>
      </c>
    </row>
    <row r="214">
      <c r="A214" s="24">
        <f>IF(Mese!$A214="","",Mese!A214)</f>
        <v/>
      </c>
      <c r="B214" s="24">
        <f>IF(Mese!$A214="","",Mese!B214)</f>
        <v/>
      </c>
      <c r="C214" s="24">
        <f>IF(Mese!$A214="","",Mese!D214)</f>
        <v/>
      </c>
      <c r="D214" s="24">
        <f>IF(Mese!$A214="","",Mese!F214)</f>
        <v/>
      </c>
      <c r="E214" s="22">
        <f>IF(Mese!$A214="","",Mese!L214)</f>
        <v/>
      </c>
      <c r="F214" s="24">
        <f>IF(Mese!$A214="","",Mese!H214)</f>
        <v/>
      </c>
      <c r="G214" s="19">
        <f>IF($A214="","",ROUND((INDEX(CCNL!$G$5:$G$12,MATCH(C214,CCNL!$A$5:$A$12,0))-INDEX(CCNL!$F$5:$F$12,MATCH(C214,CCNL!$A$5:$A$12,0)))*D214,2))</f>
        <v/>
      </c>
      <c r="H214" s="19">
        <f>IF($A214="","",IF(F214,MIN(E214,G214),0))</f>
        <v/>
      </c>
      <c r="I214" s="19">
        <f>IF($A214="","",ROUND(G214-H214,2))</f>
        <v/>
      </c>
      <c r="J214" s="19">
        <f>IF($A214="","",ROUND(INDEX(CCNL!$G$5:$G$12,MATCH(C214,CCNL!$A$5:$A$12,0))*D214,2))</f>
        <v/>
      </c>
      <c r="K214" s="19">
        <f>IF($A214="","",ROUND(E214-H214,2))</f>
        <v/>
      </c>
    </row>
    <row r="215">
      <c r="A215" s="24">
        <f>IF(Mese!$A215="","",Mese!A215)</f>
        <v/>
      </c>
      <c r="B215" s="24">
        <f>IF(Mese!$A215="","",Mese!B215)</f>
        <v/>
      </c>
      <c r="C215" s="24">
        <f>IF(Mese!$A215="","",Mese!D215)</f>
        <v/>
      </c>
      <c r="D215" s="24">
        <f>IF(Mese!$A215="","",Mese!F215)</f>
        <v/>
      </c>
      <c r="E215" s="22">
        <f>IF(Mese!$A215="","",Mese!L215)</f>
        <v/>
      </c>
      <c r="F215" s="24">
        <f>IF(Mese!$A215="","",Mese!H215)</f>
        <v/>
      </c>
      <c r="G215" s="19">
        <f>IF($A215="","",ROUND((INDEX(CCNL!$G$5:$G$12,MATCH(C215,CCNL!$A$5:$A$12,0))-INDEX(CCNL!$F$5:$F$12,MATCH(C215,CCNL!$A$5:$A$12,0)))*D215,2))</f>
        <v/>
      </c>
      <c r="H215" s="19">
        <f>IF($A215="","",IF(F215,MIN(E215,G215),0))</f>
        <v/>
      </c>
      <c r="I215" s="19">
        <f>IF($A215="","",ROUND(G215-H215,2))</f>
        <v/>
      </c>
      <c r="J215" s="19">
        <f>IF($A215="","",ROUND(INDEX(CCNL!$G$5:$G$12,MATCH(C215,CCNL!$A$5:$A$12,0))*D215,2))</f>
        <v/>
      </c>
      <c r="K215" s="19">
        <f>IF($A215="","",ROUND(E215-H215,2))</f>
        <v/>
      </c>
    </row>
    <row r="216">
      <c r="A216" s="24">
        <f>IF(Mese!$A216="","",Mese!A216)</f>
        <v/>
      </c>
      <c r="B216" s="24">
        <f>IF(Mese!$A216="","",Mese!B216)</f>
        <v/>
      </c>
      <c r="C216" s="24">
        <f>IF(Mese!$A216="","",Mese!D216)</f>
        <v/>
      </c>
      <c r="D216" s="24">
        <f>IF(Mese!$A216="","",Mese!F216)</f>
        <v/>
      </c>
      <c r="E216" s="22">
        <f>IF(Mese!$A216="","",Mese!L216)</f>
        <v/>
      </c>
      <c r="F216" s="24">
        <f>IF(Mese!$A216="","",Mese!H216)</f>
        <v/>
      </c>
      <c r="G216" s="19">
        <f>IF($A216="","",ROUND((INDEX(CCNL!$G$5:$G$12,MATCH(C216,CCNL!$A$5:$A$12,0))-INDEX(CCNL!$F$5:$F$12,MATCH(C216,CCNL!$A$5:$A$12,0)))*D216,2))</f>
        <v/>
      </c>
      <c r="H216" s="19">
        <f>IF($A216="","",IF(F216,MIN(E216,G216),0))</f>
        <v/>
      </c>
      <c r="I216" s="19">
        <f>IF($A216="","",ROUND(G216-H216,2))</f>
        <v/>
      </c>
      <c r="J216" s="19">
        <f>IF($A216="","",ROUND(INDEX(CCNL!$G$5:$G$12,MATCH(C216,CCNL!$A$5:$A$12,0))*D216,2))</f>
        <v/>
      </c>
      <c r="K216" s="19">
        <f>IF($A216="","",ROUND(E216-H216,2))</f>
        <v/>
      </c>
    </row>
    <row r="217">
      <c r="A217" s="24">
        <f>IF(Mese!$A217="","",Mese!A217)</f>
        <v/>
      </c>
      <c r="B217" s="24">
        <f>IF(Mese!$A217="","",Mese!B217)</f>
        <v/>
      </c>
      <c r="C217" s="24">
        <f>IF(Mese!$A217="","",Mese!D217)</f>
        <v/>
      </c>
      <c r="D217" s="24">
        <f>IF(Mese!$A217="","",Mese!F217)</f>
        <v/>
      </c>
      <c r="E217" s="22">
        <f>IF(Mese!$A217="","",Mese!L217)</f>
        <v/>
      </c>
      <c r="F217" s="24">
        <f>IF(Mese!$A217="","",Mese!H217)</f>
        <v/>
      </c>
      <c r="G217" s="19">
        <f>IF($A217="","",ROUND((INDEX(CCNL!$G$5:$G$12,MATCH(C217,CCNL!$A$5:$A$12,0))-INDEX(CCNL!$F$5:$F$12,MATCH(C217,CCNL!$A$5:$A$12,0)))*D217,2))</f>
        <v/>
      </c>
      <c r="H217" s="19">
        <f>IF($A217="","",IF(F217,MIN(E217,G217),0))</f>
        <v/>
      </c>
      <c r="I217" s="19">
        <f>IF($A217="","",ROUND(G217-H217,2))</f>
        <v/>
      </c>
      <c r="J217" s="19">
        <f>IF($A217="","",ROUND(INDEX(CCNL!$G$5:$G$12,MATCH(C217,CCNL!$A$5:$A$12,0))*D217,2))</f>
        <v/>
      </c>
      <c r="K217" s="19">
        <f>IF($A217="","",ROUND(E217-H217,2))</f>
        <v/>
      </c>
    </row>
    <row r="218">
      <c r="A218" s="24">
        <f>IF(Mese!$A218="","",Mese!A218)</f>
        <v/>
      </c>
      <c r="B218" s="24">
        <f>IF(Mese!$A218="","",Mese!B218)</f>
        <v/>
      </c>
      <c r="C218" s="24">
        <f>IF(Mese!$A218="","",Mese!D218)</f>
        <v/>
      </c>
      <c r="D218" s="24">
        <f>IF(Mese!$A218="","",Mese!F218)</f>
        <v/>
      </c>
      <c r="E218" s="22">
        <f>IF(Mese!$A218="","",Mese!L218)</f>
        <v/>
      </c>
      <c r="F218" s="24">
        <f>IF(Mese!$A218="","",Mese!H218)</f>
        <v/>
      </c>
      <c r="G218" s="19">
        <f>IF($A218="","",ROUND((INDEX(CCNL!$G$5:$G$12,MATCH(C218,CCNL!$A$5:$A$12,0))-INDEX(CCNL!$F$5:$F$12,MATCH(C218,CCNL!$A$5:$A$12,0)))*D218,2))</f>
        <v/>
      </c>
      <c r="H218" s="19">
        <f>IF($A218="","",IF(F218,MIN(E218,G218),0))</f>
        <v/>
      </c>
      <c r="I218" s="19">
        <f>IF($A218="","",ROUND(G218-H218,2))</f>
        <v/>
      </c>
      <c r="J218" s="19">
        <f>IF($A218="","",ROUND(INDEX(CCNL!$G$5:$G$12,MATCH(C218,CCNL!$A$5:$A$12,0))*D218,2))</f>
        <v/>
      </c>
      <c r="K218" s="19">
        <f>IF($A218="","",ROUND(E218-H218,2))</f>
        <v/>
      </c>
    </row>
    <row r="219">
      <c r="A219" s="24">
        <f>IF(Mese!$A219="","",Mese!A219)</f>
        <v/>
      </c>
      <c r="B219" s="24">
        <f>IF(Mese!$A219="","",Mese!B219)</f>
        <v/>
      </c>
      <c r="C219" s="24">
        <f>IF(Mese!$A219="","",Mese!D219)</f>
        <v/>
      </c>
      <c r="D219" s="24">
        <f>IF(Mese!$A219="","",Mese!F219)</f>
        <v/>
      </c>
      <c r="E219" s="22">
        <f>IF(Mese!$A219="","",Mese!L219)</f>
        <v/>
      </c>
      <c r="F219" s="24">
        <f>IF(Mese!$A219="","",Mese!H219)</f>
        <v/>
      </c>
      <c r="G219" s="19">
        <f>IF($A219="","",ROUND((INDEX(CCNL!$G$5:$G$12,MATCH(C219,CCNL!$A$5:$A$12,0))-INDEX(CCNL!$F$5:$F$12,MATCH(C219,CCNL!$A$5:$A$12,0)))*D219,2))</f>
        <v/>
      </c>
      <c r="H219" s="19">
        <f>IF($A219="","",IF(F219,MIN(E219,G219),0))</f>
        <v/>
      </c>
      <c r="I219" s="19">
        <f>IF($A219="","",ROUND(G219-H219,2))</f>
        <v/>
      </c>
      <c r="J219" s="19">
        <f>IF($A219="","",ROUND(INDEX(CCNL!$G$5:$G$12,MATCH(C219,CCNL!$A$5:$A$12,0))*D219,2))</f>
        <v/>
      </c>
      <c r="K219" s="19">
        <f>IF($A219="","",ROUND(E219-H219,2))</f>
        <v/>
      </c>
    </row>
    <row r="220">
      <c r="A220" s="24">
        <f>IF(Mese!$A220="","",Mese!A220)</f>
        <v/>
      </c>
      <c r="B220" s="24">
        <f>IF(Mese!$A220="","",Mese!B220)</f>
        <v/>
      </c>
      <c r="C220" s="24">
        <f>IF(Mese!$A220="","",Mese!D220)</f>
        <v/>
      </c>
      <c r="D220" s="24">
        <f>IF(Mese!$A220="","",Mese!F220)</f>
        <v/>
      </c>
      <c r="E220" s="22">
        <f>IF(Mese!$A220="","",Mese!L220)</f>
        <v/>
      </c>
      <c r="F220" s="24">
        <f>IF(Mese!$A220="","",Mese!H220)</f>
        <v/>
      </c>
      <c r="G220" s="19">
        <f>IF($A220="","",ROUND((INDEX(CCNL!$G$5:$G$12,MATCH(C220,CCNL!$A$5:$A$12,0))-INDEX(CCNL!$F$5:$F$12,MATCH(C220,CCNL!$A$5:$A$12,0)))*D220,2))</f>
        <v/>
      </c>
      <c r="H220" s="19">
        <f>IF($A220="","",IF(F220,MIN(E220,G220),0))</f>
        <v/>
      </c>
      <c r="I220" s="19">
        <f>IF($A220="","",ROUND(G220-H220,2))</f>
        <v/>
      </c>
      <c r="J220" s="19">
        <f>IF($A220="","",ROUND(INDEX(CCNL!$G$5:$G$12,MATCH(C220,CCNL!$A$5:$A$12,0))*D220,2))</f>
        <v/>
      </c>
      <c r="K220" s="19">
        <f>IF($A220="","",ROUND(E220-H220,2))</f>
        <v/>
      </c>
    </row>
    <row r="221">
      <c r="A221" s="24">
        <f>IF(Mese!$A221="","",Mese!A221)</f>
        <v/>
      </c>
      <c r="B221" s="24">
        <f>IF(Mese!$A221="","",Mese!B221)</f>
        <v/>
      </c>
      <c r="C221" s="24">
        <f>IF(Mese!$A221="","",Mese!D221)</f>
        <v/>
      </c>
      <c r="D221" s="24">
        <f>IF(Mese!$A221="","",Mese!F221)</f>
        <v/>
      </c>
      <c r="E221" s="22">
        <f>IF(Mese!$A221="","",Mese!L221)</f>
        <v/>
      </c>
      <c r="F221" s="24">
        <f>IF(Mese!$A221="","",Mese!H221)</f>
        <v/>
      </c>
      <c r="G221" s="19">
        <f>IF($A221="","",ROUND((INDEX(CCNL!$G$5:$G$12,MATCH(C221,CCNL!$A$5:$A$12,0))-INDEX(CCNL!$F$5:$F$12,MATCH(C221,CCNL!$A$5:$A$12,0)))*D221,2))</f>
        <v/>
      </c>
      <c r="H221" s="19">
        <f>IF($A221="","",IF(F221,MIN(E221,G221),0))</f>
        <v/>
      </c>
      <c r="I221" s="19">
        <f>IF($A221="","",ROUND(G221-H221,2))</f>
        <v/>
      </c>
      <c r="J221" s="19">
        <f>IF($A221="","",ROUND(INDEX(CCNL!$G$5:$G$12,MATCH(C221,CCNL!$A$5:$A$12,0))*D221,2))</f>
        <v/>
      </c>
      <c r="K221" s="19">
        <f>IF($A221="","",ROUND(E221-H221,2))</f>
        <v/>
      </c>
    </row>
    <row r="222">
      <c r="A222" s="24">
        <f>IF(Mese!$A222="","",Mese!A222)</f>
        <v/>
      </c>
      <c r="B222" s="24">
        <f>IF(Mese!$A222="","",Mese!B222)</f>
        <v/>
      </c>
      <c r="C222" s="24">
        <f>IF(Mese!$A222="","",Mese!D222)</f>
        <v/>
      </c>
      <c r="D222" s="24">
        <f>IF(Mese!$A222="","",Mese!F222)</f>
        <v/>
      </c>
      <c r="E222" s="22">
        <f>IF(Mese!$A222="","",Mese!L222)</f>
        <v/>
      </c>
      <c r="F222" s="24">
        <f>IF(Mese!$A222="","",Mese!H222)</f>
        <v/>
      </c>
      <c r="G222" s="19">
        <f>IF($A222="","",ROUND((INDEX(CCNL!$G$5:$G$12,MATCH(C222,CCNL!$A$5:$A$12,0))-INDEX(CCNL!$F$5:$F$12,MATCH(C222,CCNL!$A$5:$A$12,0)))*D222,2))</f>
        <v/>
      </c>
      <c r="H222" s="19">
        <f>IF($A222="","",IF(F222,MIN(E222,G222),0))</f>
        <v/>
      </c>
      <c r="I222" s="19">
        <f>IF($A222="","",ROUND(G222-H222,2))</f>
        <v/>
      </c>
      <c r="J222" s="19">
        <f>IF($A222="","",ROUND(INDEX(CCNL!$G$5:$G$12,MATCH(C222,CCNL!$A$5:$A$12,0))*D222,2))</f>
        <v/>
      </c>
      <c r="K222" s="19">
        <f>IF($A222="","",ROUND(E222-H222,2))</f>
        <v/>
      </c>
    </row>
    <row r="223">
      <c r="A223" s="24">
        <f>IF(Mese!$A223="","",Mese!A223)</f>
        <v/>
      </c>
      <c r="B223" s="24">
        <f>IF(Mese!$A223="","",Mese!B223)</f>
        <v/>
      </c>
      <c r="C223" s="24">
        <f>IF(Mese!$A223="","",Mese!D223)</f>
        <v/>
      </c>
      <c r="D223" s="24">
        <f>IF(Mese!$A223="","",Mese!F223)</f>
        <v/>
      </c>
      <c r="E223" s="22">
        <f>IF(Mese!$A223="","",Mese!L223)</f>
        <v/>
      </c>
      <c r="F223" s="24">
        <f>IF(Mese!$A223="","",Mese!H223)</f>
        <v/>
      </c>
      <c r="G223" s="19">
        <f>IF($A223="","",ROUND((INDEX(CCNL!$G$5:$G$12,MATCH(C223,CCNL!$A$5:$A$12,0))-INDEX(CCNL!$F$5:$F$12,MATCH(C223,CCNL!$A$5:$A$12,0)))*D223,2))</f>
        <v/>
      </c>
      <c r="H223" s="19">
        <f>IF($A223="","",IF(F223,MIN(E223,G223),0))</f>
        <v/>
      </c>
      <c r="I223" s="19">
        <f>IF($A223="","",ROUND(G223-H223,2))</f>
        <v/>
      </c>
      <c r="J223" s="19">
        <f>IF($A223="","",ROUND(INDEX(CCNL!$G$5:$G$12,MATCH(C223,CCNL!$A$5:$A$12,0))*D223,2))</f>
        <v/>
      </c>
      <c r="K223" s="19">
        <f>IF($A223="","",ROUND(E223-H223,2))</f>
        <v/>
      </c>
    </row>
    <row r="224">
      <c r="A224" s="24">
        <f>IF(Mese!$A224="","",Mese!A224)</f>
        <v/>
      </c>
      <c r="B224" s="24">
        <f>IF(Mese!$A224="","",Mese!B224)</f>
        <v/>
      </c>
      <c r="C224" s="24">
        <f>IF(Mese!$A224="","",Mese!D224)</f>
        <v/>
      </c>
      <c r="D224" s="24">
        <f>IF(Mese!$A224="","",Mese!F224)</f>
        <v/>
      </c>
      <c r="E224" s="22">
        <f>IF(Mese!$A224="","",Mese!L224)</f>
        <v/>
      </c>
      <c r="F224" s="24">
        <f>IF(Mese!$A224="","",Mese!H224)</f>
        <v/>
      </c>
      <c r="G224" s="19">
        <f>IF($A224="","",ROUND((INDEX(CCNL!$G$5:$G$12,MATCH(C224,CCNL!$A$5:$A$12,0))-INDEX(CCNL!$F$5:$F$12,MATCH(C224,CCNL!$A$5:$A$12,0)))*D224,2))</f>
        <v/>
      </c>
      <c r="H224" s="19">
        <f>IF($A224="","",IF(F224,MIN(E224,G224),0))</f>
        <v/>
      </c>
      <c r="I224" s="19">
        <f>IF($A224="","",ROUND(G224-H224,2))</f>
        <v/>
      </c>
      <c r="J224" s="19">
        <f>IF($A224="","",ROUND(INDEX(CCNL!$G$5:$G$12,MATCH(C224,CCNL!$A$5:$A$12,0))*D224,2))</f>
        <v/>
      </c>
      <c r="K224" s="19">
        <f>IF($A224="","",ROUND(E224-H224,2))</f>
        <v/>
      </c>
    </row>
    <row r="225">
      <c r="A225" s="24">
        <f>IF(Mese!$A225="","",Mese!A225)</f>
        <v/>
      </c>
      <c r="B225" s="24">
        <f>IF(Mese!$A225="","",Mese!B225)</f>
        <v/>
      </c>
      <c r="C225" s="24">
        <f>IF(Mese!$A225="","",Mese!D225)</f>
        <v/>
      </c>
      <c r="D225" s="24">
        <f>IF(Mese!$A225="","",Mese!F225)</f>
        <v/>
      </c>
      <c r="E225" s="22">
        <f>IF(Mese!$A225="","",Mese!L225)</f>
        <v/>
      </c>
      <c r="F225" s="24">
        <f>IF(Mese!$A225="","",Mese!H225)</f>
        <v/>
      </c>
      <c r="G225" s="19">
        <f>IF($A225="","",ROUND((INDEX(CCNL!$G$5:$G$12,MATCH(C225,CCNL!$A$5:$A$12,0))-INDEX(CCNL!$F$5:$F$12,MATCH(C225,CCNL!$A$5:$A$12,0)))*D225,2))</f>
        <v/>
      </c>
      <c r="H225" s="19">
        <f>IF($A225="","",IF(F225,MIN(E225,G225),0))</f>
        <v/>
      </c>
      <c r="I225" s="19">
        <f>IF($A225="","",ROUND(G225-H225,2))</f>
        <v/>
      </c>
      <c r="J225" s="19">
        <f>IF($A225="","",ROUND(INDEX(CCNL!$G$5:$G$12,MATCH(C225,CCNL!$A$5:$A$12,0))*D225,2))</f>
        <v/>
      </c>
      <c r="K225" s="19">
        <f>IF($A225="","",ROUND(E225-H225,2))</f>
        <v/>
      </c>
    </row>
    <row r="226">
      <c r="A226" s="24">
        <f>IF(Mese!$A226="","",Mese!A226)</f>
        <v/>
      </c>
      <c r="B226" s="24">
        <f>IF(Mese!$A226="","",Mese!B226)</f>
        <v/>
      </c>
      <c r="C226" s="24">
        <f>IF(Mese!$A226="","",Mese!D226)</f>
        <v/>
      </c>
      <c r="D226" s="24">
        <f>IF(Mese!$A226="","",Mese!F226)</f>
        <v/>
      </c>
      <c r="E226" s="22">
        <f>IF(Mese!$A226="","",Mese!L226)</f>
        <v/>
      </c>
      <c r="F226" s="24">
        <f>IF(Mese!$A226="","",Mese!H226)</f>
        <v/>
      </c>
      <c r="G226" s="19">
        <f>IF($A226="","",ROUND((INDEX(CCNL!$G$5:$G$12,MATCH(C226,CCNL!$A$5:$A$12,0))-INDEX(CCNL!$F$5:$F$12,MATCH(C226,CCNL!$A$5:$A$12,0)))*D226,2))</f>
        <v/>
      </c>
      <c r="H226" s="19">
        <f>IF($A226="","",IF(F226,MIN(E226,G226),0))</f>
        <v/>
      </c>
      <c r="I226" s="19">
        <f>IF($A226="","",ROUND(G226-H226,2))</f>
        <v/>
      </c>
      <c r="J226" s="19">
        <f>IF($A226="","",ROUND(INDEX(CCNL!$G$5:$G$12,MATCH(C226,CCNL!$A$5:$A$12,0))*D226,2))</f>
        <v/>
      </c>
      <c r="K226" s="19">
        <f>IF($A226="","",ROUND(E226-H226,2))</f>
        <v/>
      </c>
    </row>
    <row r="227">
      <c r="A227" s="24">
        <f>IF(Mese!$A227="","",Mese!A227)</f>
        <v/>
      </c>
      <c r="B227" s="24">
        <f>IF(Mese!$A227="","",Mese!B227)</f>
        <v/>
      </c>
      <c r="C227" s="24">
        <f>IF(Mese!$A227="","",Mese!D227)</f>
        <v/>
      </c>
      <c r="D227" s="24">
        <f>IF(Mese!$A227="","",Mese!F227)</f>
        <v/>
      </c>
      <c r="E227" s="22">
        <f>IF(Mese!$A227="","",Mese!L227)</f>
        <v/>
      </c>
      <c r="F227" s="24">
        <f>IF(Mese!$A227="","",Mese!H227)</f>
        <v/>
      </c>
      <c r="G227" s="19">
        <f>IF($A227="","",ROUND((INDEX(CCNL!$G$5:$G$12,MATCH(C227,CCNL!$A$5:$A$12,0))-INDEX(CCNL!$F$5:$F$12,MATCH(C227,CCNL!$A$5:$A$12,0)))*D227,2))</f>
        <v/>
      </c>
      <c r="H227" s="19">
        <f>IF($A227="","",IF(F227,MIN(E227,G227),0))</f>
        <v/>
      </c>
      <c r="I227" s="19">
        <f>IF($A227="","",ROUND(G227-H227,2))</f>
        <v/>
      </c>
      <c r="J227" s="19">
        <f>IF($A227="","",ROUND(INDEX(CCNL!$G$5:$G$12,MATCH(C227,CCNL!$A$5:$A$12,0))*D227,2))</f>
        <v/>
      </c>
      <c r="K227" s="19">
        <f>IF($A227="","",ROUND(E227-H227,2))</f>
        <v/>
      </c>
    </row>
    <row r="228">
      <c r="A228" s="24">
        <f>IF(Mese!$A228="","",Mese!A228)</f>
        <v/>
      </c>
      <c r="B228" s="24">
        <f>IF(Mese!$A228="","",Mese!B228)</f>
        <v/>
      </c>
      <c r="C228" s="24">
        <f>IF(Mese!$A228="","",Mese!D228)</f>
        <v/>
      </c>
      <c r="D228" s="24">
        <f>IF(Mese!$A228="","",Mese!F228)</f>
        <v/>
      </c>
      <c r="E228" s="22">
        <f>IF(Mese!$A228="","",Mese!L228)</f>
        <v/>
      </c>
      <c r="F228" s="24">
        <f>IF(Mese!$A228="","",Mese!H228)</f>
        <v/>
      </c>
      <c r="G228" s="19">
        <f>IF($A228="","",ROUND((INDEX(CCNL!$G$5:$G$12,MATCH(C228,CCNL!$A$5:$A$12,0))-INDEX(CCNL!$F$5:$F$12,MATCH(C228,CCNL!$A$5:$A$12,0)))*D228,2))</f>
        <v/>
      </c>
      <c r="H228" s="19">
        <f>IF($A228="","",IF(F228,MIN(E228,G228),0))</f>
        <v/>
      </c>
      <c r="I228" s="19">
        <f>IF($A228="","",ROUND(G228-H228,2))</f>
        <v/>
      </c>
      <c r="J228" s="19">
        <f>IF($A228="","",ROUND(INDEX(CCNL!$G$5:$G$12,MATCH(C228,CCNL!$A$5:$A$12,0))*D228,2))</f>
        <v/>
      </c>
      <c r="K228" s="19">
        <f>IF($A228="","",ROUND(E228-H228,2))</f>
        <v/>
      </c>
    </row>
    <row r="229">
      <c r="A229" s="24">
        <f>IF(Mese!$A229="","",Mese!A229)</f>
        <v/>
      </c>
      <c r="B229" s="24">
        <f>IF(Mese!$A229="","",Mese!B229)</f>
        <v/>
      </c>
      <c r="C229" s="24">
        <f>IF(Mese!$A229="","",Mese!D229)</f>
        <v/>
      </c>
      <c r="D229" s="24">
        <f>IF(Mese!$A229="","",Mese!F229)</f>
        <v/>
      </c>
      <c r="E229" s="22">
        <f>IF(Mese!$A229="","",Mese!L229)</f>
        <v/>
      </c>
      <c r="F229" s="24">
        <f>IF(Mese!$A229="","",Mese!H229)</f>
        <v/>
      </c>
      <c r="G229" s="19">
        <f>IF($A229="","",ROUND((INDEX(CCNL!$G$5:$G$12,MATCH(C229,CCNL!$A$5:$A$12,0))-INDEX(CCNL!$F$5:$F$12,MATCH(C229,CCNL!$A$5:$A$12,0)))*D229,2))</f>
        <v/>
      </c>
      <c r="H229" s="19">
        <f>IF($A229="","",IF(F229,MIN(E229,G229),0))</f>
        <v/>
      </c>
      <c r="I229" s="19">
        <f>IF($A229="","",ROUND(G229-H229,2))</f>
        <v/>
      </c>
      <c r="J229" s="19">
        <f>IF($A229="","",ROUND(INDEX(CCNL!$G$5:$G$12,MATCH(C229,CCNL!$A$5:$A$12,0))*D229,2))</f>
        <v/>
      </c>
      <c r="K229" s="19">
        <f>IF($A229="","",ROUND(E229-H229,2))</f>
        <v/>
      </c>
    </row>
    <row r="230">
      <c r="A230" s="24">
        <f>IF(Mese!$A230="","",Mese!A230)</f>
        <v/>
      </c>
      <c r="B230" s="24">
        <f>IF(Mese!$A230="","",Mese!B230)</f>
        <v/>
      </c>
      <c r="C230" s="24">
        <f>IF(Mese!$A230="","",Mese!D230)</f>
        <v/>
      </c>
      <c r="D230" s="24">
        <f>IF(Mese!$A230="","",Mese!F230)</f>
        <v/>
      </c>
      <c r="E230" s="22">
        <f>IF(Mese!$A230="","",Mese!L230)</f>
        <v/>
      </c>
      <c r="F230" s="24">
        <f>IF(Mese!$A230="","",Mese!H230)</f>
        <v/>
      </c>
      <c r="G230" s="19">
        <f>IF($A230="","",ROUND((INDEX(CCNL!$G$5:$G$12,MATCH(C230,CCNL!$A$5:$A$12,0))-INDEX(CCNL!$F$5:$F$12,MATCH(C230,CCNL!$A$5:$A$12,0)))*D230,2))</f>
        <v/>
      </c>
      <c r="H230" s="19">
        <f>IF($A230="","",IF(F230,MIN(E230,G230),0))</f>
        <v/>
      </c>
      <c r="I230" s="19">
        <f>IF($A230="","",ROUND(G230-H230,2))</f>
        <v/>
      </c>
      <c r="J230" s="19">
        <f>IF($A230="","",ROUND(INDEX(CCNL!$G$5:$G$12,MATCH(C230,CCNL!$A$5:$A$12,0))*D230,2))</f>
        <v/>
      </c>
      <c r="K230" s="19">
        <f>IF($A230="","",ROUND(E230-H230,2))</f>
        <v/>
      </c>
    </row>
    <row r="231">
      <c r="A231" s="24">
        <f>IF(Mese!$A231="","",Mese!A231)</f>
        <v/>
      </c>
      <c r="B231" s="24">
        <f>IF(Mese!$A231="","",Mese!B231)</f>
        <v/>
      </c>
      <c r="C231" s="24">
        <f>IF(Mese!$A231="","",Mese!D231)</f>
        <v/>
      </c>
      <c r="D231" s="24">
        <f>IF(Mese!$A231="","",Mese!F231)</f>
        <v/>
      </c>
      <c r="E231" s="22">
        <f>IF(Mese!$A231="","",Mese!L231)</f>
        <v/>
      </c>
      <c r="F231" s="24">
        <f>IF(Mese!$A231="","",Mese!H231)</f>
        <v/>
      </c>
      <c r="G231" s="19">
        <f>IF($A231="","",ROUND((INDEX(CCNL!$G$5:$G$12,MATCH(C231,CCNL!$A$5:$A$12,0))-INDEX(CCNL!$F$5:$F$12,MATCH(C231,CCNL!$A$5:$A$12,0)))*D231,2))</f>
        <v/>
      </c>
      <c r="H231" s="19">
        <f>IF($A231="","",IF(F231,MIN(E231,G231),0))</f>
        <v/>
      </c>
      <c r="I231" s="19">
        <f>IF($A231="","",ROUND(G231-H231,2))</f>
        <v/>
      </c>
      <c r="J231" s="19">
        <f>IF($A231="","",ROUND(INDEX(CCNL!$G$5:$G$12,MATCH(C231,CCNL!$A$5:$A$12,0))*D231,2))</f>
        <v/>
      </c>
      <c r="K231" s="19">
        <f>IF($A231="","",ROUND(E231-H231,2))</f>
        <v/>
      </c>
    </row>
    <row r="232">
      <c r="A232" s="24">
        <f>IF(Mese!$A232="","",Mese!A232)</f>
        <v/>
      </c>
      <c r="B232" s="24">
        <f>IF(Mese!$A232="","",Mese!B232)</f>
        <v/>
      </c>
      <c r="C232" s="24">
        <f>IF(Mese!$A232="","",Mese!D232)</f>
        <v/>
      </c>
      <c r="D232" s="24">
        <f>IF(Mese!$A232="","",Mese!F232)</f>
        <v/>
      </c>
      <c r="E232" s="22">
        <f>IF(Mese!$A232="","",Mese!L232)</f>
        <v/>
      </c>
      <c r="F232" s="24">
        <f>IF(Mese!$A232="","",Mese!H232)</f>
        <v/>
      </c>
      <c r="G232" s="19">
        <f>IF($A232="","",ROUND((INDEX(CCNL!$G$5:$G$12,MATCH(C232,CCNL!$A$5:$A$12,0))-INDEX(CCNL!$F$5:$F$12,MATCH(C232,CCNL!$A$5:$A$12,0)))*D232,2))</f>
        <v/>
      </c>
      <c r="H232" s="19">
        <f>IF($A232="","",IF(F232,MIN(E232,G232),0))</f>
        <v/>
      </c>
      <c r="I232" s="19">
        <f>IF($A232="","",ROUND(G232-H232,2))</f>
        <v/>
      </c>
      <c r="J232" s="19">
        <f>IF($A232="","",ROUND(INDEX(CCNL!$G$5:$G$12,MATCH(C232,CCNL!$A$5:$A$12,0))*D232,2))</f>
        <v/>
      </c>
      <c r="K232" s="19">
        <f>IF($A232="","",ROUND(E232-H232,2))</f>
        <v/>
      </c>
    </row>
    <row r="233">
      <c r="A233" s="24">
        <f>IF(Mese!$A233="","",Mese!A233)</f>
        <v/>
      </c>
      <c r="B233" s="24">
        <f>IF(Mese!$A233="","",Mese!B233)</f>
        <v/>
      </c>
      <c r="C233" s="24">
        <f>IF(Mese!$A233="","",Mese!D233)</f>
        <v/>
      </c>
      <c r="D233" s="24">
        <f>IF(Mese!$A233="","",Mese!F233)</f>
        <v/>
      </c>
      <c r="E233" s="22">
        <f>IF(Mese!$A233="","",Mese!L233)</f>
        <v/>
      </c>
      <c r="F233" s="24">
        <f>IF(Mese!$A233="","",Mese!H233)</f>
        <v/>
      </c>
      <c r="G233" s="19">
        <f>IF($A233="","",ROUND((INDEX(CCNL!$G$5:$G$12,MATCH(C233,CCNL!$A$5:$A$12,0))-INDEX(CCNL!$F$5:$F$12,MATCH(C233,CCNL!$A$5:$A$12,0)))*D233,2))</f>
        <v/>
      </c>
      <c r="H233" s="19">
        <f>IF($A233="","",IF(F233,MIN(E233,G233),0))</f>
        <v/>
      </c>
      <c r="I233" s="19">
        <f>IF($A233="","",ROUND(G233-H233,2))</f>
        <v/>
      </c>
      <c r="J233" s="19">
        <f>IF($A233="","",ROUND(INDEX(CCNL!$G$5:$G$12,MATCH(C233,CCNL!$A$5:$A$12,0))*D233,2))</f>
        <v/>
      </c>
      <c r="K233" s="19">
        <f>IF($A233="","",ROUND(E233-H233,2))</f>
        <v/>
      </c>
    </row>
    <row r="234">
      <c r="A234" s="24">
        <f>IF(Mese!$A234="","",Mese!A234)</f>
        <v/>
      </c>
      <c r="B234" s="24">
        <f>IF(Mese!$A234="","",Mese!B234)</f>
        <v/>
      </c>
      <c r="C234" s="24">
        <f>IF(Mese!$A234="","",Mese!D234)</f>
        <v/>
      </c>
      <c r="D234" s="24">
        <f>IF(Mese!$A234="","",Mese!F234)</f>
        <v/>
      </c>
      <c r="E234" s="22">
        <f>IF(Mese!$A234="","",Mese!L234)</f>
        <v/>
      </c>
      <c r="F234" s="24">
        <f>IF(Mese!$A234="","",Mese!H234)</f>
        <v/>
      </c>
      <c r="G234" s="19">
        <f>IF($A234="","",ROUND((INDEX(CCNL!$G$5:$G$12,MATCH(C234,CCNL!$A$5:$A$12,0))-INDEX(CCNL!$F$5:$F$12,MATCH(C234,CCNL!$A$5:$A$12,0)))*D234,2))</f>
        <v/>
      </c>
      <c r="H234" s="19">
        <f>IF($A234="","",IF(F234,MIN(E234,G234),0))</f>
        <v/>
      </c>
      <c r="I234" s="19">
        <f>IF($A234="","",ROUND(G234-H234,2))</f>
        <v/>
      </c>
      <c r="J234" s="19">
        <f>IF($A234="","",ROUND(INDEX(CCNL!$G$5:$G$12,MATCH(C234,CCNL!$A$5:$A$12,0))*D234,2))</f>
        <v/>
      </c>
      <c r="K234" s="19">
        <f>IF($A234="","",ROUND(E234-H234,2))</f>
        <v/>
      </c>
    </row>
    <row r="235">
      <c r="A235" s="24">
        <f>IF(Mese!$A235="","",Mese!A235)</f>
        <v/>
      </c>
      <c r="B235" s="24">
        <f>IF(Mese!$A235="","",Mese!B235)</f>
        <v/>
      </c>
      <c r="C235" s="24">
        <f>IF(Mese!$A235="","",Mese!D235)</f>
        <v/>
      </c>
      <c r="D235" s="24">
        <f>IF(Mese!$A235="","",Mese!F235)</f>
        <v/>
      </c>
      <c r="E235" s="22">
        <f>IF(Mese!$A235="","",Mese!L235)</f>
        <v/>
      </c>
      <c r="F235" s="24">
        <f>IF(Mese!$A235="","",Mese!H235)</f>
        <v/>
      </c>
      <c r="G235" s="19">
        <f>IF($A235="","",ROUND((INDEX(CCNL!$G$5:$G$12,MATCH(C235,CCNL!$A$5:$A$12,0))-INDEX(CCNL!$F$5:$F$12,MATCH(C235,CCNL!$A$5:$A$12,0)))*D235,2))</f>
        <v/>
      </c>
      <c r="H235" s="19">
        <f>IF($A235="","",IF(F235,MIN(E235,G235),0))</f>
        <v/>
      </c>
      <c r="I235" s="19">
        <f>IF($A235="","",ROUND(G235-H235,2))</f>
        <v/>
      </c>
      <c r="J235" s="19">
        <f>IF($A235="","",ROUND(INDEX(CCNL!$G$5:$G$12,MATCH(C235,CCNL!$A$5:$A$12,0))*D235,2))</f>
        <v/>
      </c>
      <c r="K235" s="19">
        <f>IF($A235="","",ROUND(E235-H235,2))</f>
        <v/>
      </c>
    </row>
    <row r="236">
      <c r="A236" s="24">
        <f>IF(Mese!$A236="","",Mese!A236)</f>
        <v/>
      </c>
      <c r="B236" s="24">
        <f>IF(Mese!$A236="","",Mese!B236)</f>
        <v/>
      </c>
      <c r="C236" s="24">
        <f>IF(Mese!$A236="","",Mese!D236)</f>
        <v/>
      </c>
      <c r="D236" s="24">
        <f>IF(Mese!$A236="","",Mese!F236)</f>
        <v/>
      </c>
      <c r="E236" s="22">
        <f>IF(Mese!$A236="","",Mese!L236)</f>
        <v/>
      </c>
      <c r="F236" s="24">
        <f>IF(Mese!$A236="","",Mese!H236)</f>
        <v/>
      </c>
      <c r="G236" s="19">
        <f>IF($A236="","",ROUND((INDEX(CCNL!$G$5:$G$12,MATCH(C236,CCNL!$A$5:$A$12,0))-INDEX(CCNL!$F$5:$F$12,MATCH(C236,CCNL!$A$5:$A$12,0)))*D236,2))</f>
        <v/>
      </c>
      <c r="H236" s="19">
        <f>IF($A236="","",IF(F236,MIN(E236,G236),0))</f>
        <v/>
      </c>
      <c r="I236" s="19">
        <f>IF($A236="","",ROUND(G236-H236,2))</f>
        <v/>
      </c>
      <c r="J236" s="19">
        <f>IF($A236="","",ROUND(INDEX(CCNL!$G$5:$G$12,MATCH(C236,CCNL!$A$5:$A$12,0))*D236,2))</f>
        <v/>
      </c>
      <c r="K236" s="19">
        <f>IF($A236="","",ROUND(E236-H236,2))</f>
        <v/>
      </c>
    </row>
    <row r="237">
      <c r="A237" s="24">
        <f>IF(Mese!$A237="","",Mese!A237)</f>
        <v/>
      </c>
      <c r="B237" s="24">
        <f>IF(Mese!$A237="","",Mese!B237)</f>
        <v/>
      </c>
      <c r="C237" s="24">
        <f>IF(Mese!$A237="","",Mese!D237)</f>
        <v/>
      </c>
      <c r="D237" s="24">
        <f>IF(Mese!$A237="","",Mese!F237)</f>
        <v/>
      </c>
      <c r="E237" s="22">
        <f>IF(Mese!$A237="","",Mese!L237)</f>
        <v/>
      </c>
      <c r="F237" s="24">
        <f>IF(Mese!$A237="","",Mese!H237)</f>
        <v/>
      </c>
      <c r="G237" s="19">
        <f>IF($A237="","",ROUND((INDEX(CCNL!$G$5:$G$12,MATCH(C237,CCNL!$A$5:$A$12,0))-INDEX(CCNL!$F$5:$F$12,MATCH(C237,CCNL!$A$5:$A$12,0)))*D237,2))</f>
        <v/>
      </c>
      <c r="H237" s="19">
        <f>IF($A237="","",IF(F237,MIN(E237,G237),0))</f>
        <v/>
      </c>
      <c r="I237" s="19">
        <f>IF($A237="","",ROUND(G237-H237,2))</f>
        <v/>
      </c>
      <c r="J237" s="19">
        <f>IF($A237="","",ROUND(INDEX(CCNL!$G$5:$G$12,MATCH(C237,CCNL!$A$5:$A$12,0))*D237,2))</f>
        <v/>
      </c>
      <c r="K237" s="19">
        <f>IF($A237="","",ROUND(E237-H237,2))</f>
        <v/>
      </c>
    </row>
    <row r="238">
      <c r="A238" s="24">
        <f>IF(Mese!$A238="","",Mese!A238)</f>
        <v/>
      </c>
      <c r="B238" s="24">
        <f>IF(Mese!$A238="","",Mese!B238)</f>
        <v/>
      </c>
      <c r="C238" s="24">
        <f>IF(Mese!$A238="","",Mese!D238)</f>
        <v/>
      </c>
      <c r="D238" s="24">
        <f>IF(Mese!$A238="","",Mese!F238)</f>
        <v/>
      </c>
      <c r="E238" s="22">
        <f>IF(Mese!$A238="","",Mese!L238)</f>
        <v/>
      </c>
      <c r="F238" s="24">
        <f>IF(Mese!$A238="","",Mese!H238)</f>
        <v/>
      </c>
      <c r="G238" s="19">
        <f>IF($A238="","",ROUND((INDEX(CCNL!$G$5:$G$12,MATCH(C238,CCNL!$A$5:$A$12,0))-INDEX(CCNL!$F$5:$F$12,MATCH(C238,CCNL!$A$5:$A$12,0)))*D238,2))</f>
        <v/>
      </c>
      <c r="H238" s="19">
        <f>IF($A238="","",IF(F238,MIN(E238,G238),0))</f>
        <v/>
      </c>
      <c r="I238" s="19">
        <f>IF($A238="","",ROUND(G238-H238,2))</f>
        <v/>
      </c>
      <c r="J238" s="19">
        <f>IF($A238="","",ROUND(INDEX(CCNL!$G$5:$G$12,MATCH(C238,CCNL!$A$5:$A$12,0))*D238,2))</f>
        <v/>
      </c>
      <c r="K238" s="19">
        <f>IF($A238="","",ROUND(E238-H238,2))</f>
        <v/>
      </c>
    </row>
    <row r="239">
      <c r="A239" s="24">
        <f>IF(Mese!$A239="","",Mese!A239)</f>
        <v/>
      </c>
      <c r="B239" s="24">
        <f>IF(Mese!$A239="","",Mese!B239)</f>
        <v/>
      </c>
      <c r="C239" s="24">
        <f>IF(Mese!$A239="","",Mese!D239)</f>
        <v/>
      </c>
      <c r="D239" s="24">
        <f>IF(Mese!$A239="","",Mese!F239)</f>
        <v/>
      </c>
      <c r="E239" s="22">
        <f>IF(Mese!$A239="","",Mese!L239)</f>
        <v/>
      </c>
      <c r="F239" s="24">
        <f>IF(Mese!$A239="","",Mese!H239)</f>
        <v/>
      </c>
      <c r="G239" s="19">
        <f>IF($A239="","",ROUND((INDEX(CCNL!$G$5:$G$12,MATCH(C239,CCNL!$A$5:$A$12,0))-INDEX(CCNL!$F$5:$F$12,MATCH(C239,CCNL!$A$5:$A$12,0)))*D239,2))</f>
        <v/>
      </c>
      <c r="H239" s="19">
        <f>IF($A239="","",IF(F239,MIN(E239,G239),0))</f>
        <v/>
      </c>
      <c r="I239" s="19">
        <f>IF($A239="","",ROUND(G239-H239,2))</f>
        <v/>
      </c>
      <c r="J239" s="19">
        <f>IF($A239="","",ROUND(INDEX(CCNL!$G$5:$G$12,MATCH(C239,CCNL!$A$5:$A$12,0))*D239,2))</f>
        <v/>
      </c>
      <c r="K239" s="19">
        <f>IF($A239="","",ROUND(E239-H239,2))</f>
        <v/>
      </c>
    </row>
    <row r="240">
      <c r="A240" s="24">
        <f>IF(Mese!$A240="","",Mese!A240)</f>
        <v/>
      </c>
      <c r="B240" s="24">
        <f>IF(Mese!$A240="","",Mese!B240)</f>
        <v/>
      </c>
      <c r="C240" s="24">
        <f>IF(Mese!$A240="","",Mese!D240)</f>
        <v/>
      </c>
      <c r="D240" s="24">
        <f>IF(Mese!$A240="","",Mese!F240)</f>
        <v/>
      </c>
      <c r="E240" s="22">
        <f>IF(Mese!$A240="","",Mese!L240)</f>
        <v/>
      </c>
      <c r="F240" s="24">
        <f>IF(Mese!$A240="","",Mese!H240)</f>
        <v/>
      </c>
      <c r="G240" s="19">
        <f>IF($A240="","",ROUND((INDEX(CCNL!$G$5:$G$12,MATCH(C240,CCNL!$A$5:$A$12,0))-INDEX(CCNL!$F$5:$F$12,MATCH(C240,CCNL!$A$5:$A$12,0)))*D240,2))</f>
        <v/>
      </c>
      <c r="H240" s="19">
        <f>IF($A240="","",IF(F240,MIN(E240,G240),0))</f>
        <v/>
      </c>
      <c r="I240" s="19">
        <f>IF($A240="","",ROUND(G240-H240,2))</f>
        <v/>
      </c>
      <c r="J240" s="19">
        <f>IF($A240="","",ROUND(INDEX(CCNL!$G$5:$G$12,MATCH(C240,CCNL!$A$5:$A$12,0))*D240,2))</f>
        <v/>
      </c>
      <c r="K240" s="19">
        <f>IF($A240="","",ROUND(E240-H240,2))</f>
        <v/>
      </c>
    </row>
    <row r="241">
      <c r="A241" s="24">
        <f>IF(Mese!$A241="","",Mese!A241)</f>
        <v/>
      </c>
      <c r="B241" s="24">
        <f>IF(Mese!$A241="","",Mese!B241)</f>
        <v/>
      </c>
      <c r="C241" s="24">
        <f>IF(Mese!$A241="","",Mese!D241)</f>
        <v/>
      </c>
      <c r="D241" s="24">
        <f>IF(Mese!$A241="","",Mese!F241)</f>
        <v/>
      </c>
      <c r="E241" s="22">
        <f>IF(Mese!$A241="","",Mese!L241)</f>
        <v/>
      </c>
      <c r="F241" s="24">
        <f>IF(Mese!$A241="","",Mese!H241)</f>
        <v/>
      </c>
      <c r="G241" s="19">
        <f>IF($A241="","",ROUND((INDEX(CCNL!$G$5:$G$12,MATCH(C241,CCNL!$A$5:$A$12,0))-INDEX(CCNL!$F$5:$F$12,MATCH(C241,CCNL!$A$5:$A$12,0)))*D241,2))</f>
        <v/>
      </c>
      <c r="H241" s="19">
        <f>IF($A241="","",IF(F241,MIN(E241,G241),0))</f>
        <v/>
      </c>
      <c r="I241" s="19">
        <f>IF($A241="","",ROUND(G241-H241,2))</f>
        <v/>
      </c>
      <c r="J241" s="19">
        <f>IF($A241="","",ROUND(INDEX(CCNL!$G$5:$G$12,MATCH(C241,CCNL!$A$5:$A$12,0))*D241,2))</f>
        <v/>
      </c>
      <c r="K241" s="19">
        <f>IF($A241="","",ROUND(E241-H241,2))</f>
        <v/>
      </c>
    </row>
    <row r="242">
      <c r="A242" s="24">
        <f>IF(Mese!$A242="","",Mese!A242)</f>
        <v/>
      </c>
      <c r="B242" s="24">
        <f>IF(Mese!$A242="","",Mese!B242)</f>
        <v/>
      </c>
      <c r="C242" s="24">
        <f>IF(Mese!$A242="","",Mese!D242)</f>
        <v/>
      </c>
      <c r="D242" s="24">
        <f>IF(Mese!$A242="","",Mese!F242)</f>
        <v/>
      </c>
      <c r="E242" s="22">
        <f>IF(Mese!$A242="","",Mese!L242)</f>
        <v/>
      </c>
      <c r="F242" s="24">
        <f>IF(Mese!$A242="","",Mese!H242)</f>
        <v/>
      </c>
      <c r="G242" s="19">
        <f>IF($A242="","",ROUND((INDEX(CCNL!$G$5:$G$12,MATCH(C242,CCNL!$A$5:$A$12,0))-INDEX(CCNL!$F$5:$F$12,MATCH(C242,CCNL!$A$5:$A$12,0)))*D242,2))</f>
        <v/>
      </c>
      <c r="H242" s="19">
        <f>IF($A242="","",IF(F242,MIN(E242,G242),0))</f>
        <v/>
      </c>
      <c r="I242" s="19">
        <f>IF($A242="","",ROUND(G242-H242,2))</f>
        <v/>
      </c>
      <c r="J242" s="19">
        <f>IF($A242="","",ROUND(INDEX(CCNL!$G$5:$G$12,MATCH(C242,CCNL!$A$5:$A$12,0))*D242,2))</f>
        <v/>
      </c>
      <c r="K242" s="19">
        <f>IF($A242="","",ROUND(E242-H242,2))</f>
        <v/>
      </c>
    </row>
    <row r="243">
      <c r="A243" s="24">
        <f>IF(Mese!$A243="","",Mese!A243)</f>
        <v/>
      </c>
      <c r="B243" s="24">
        <f>IF(Mese!$A243="","",Mese!B243)</f>
        <v/>
      </c>
      <c r="C243" s="24">
        <f>IF(Mese!$A243="","",Mese!D243)</f>
        <v/>
      </c>
      <c r="D243" s="24">
        <f>IF(Mese!$A243="","",Mese!F243)</f>
        <v/>
      </c>
      <c r="E243" s="22">
        <f>IF(Mese!$A243="","",Mese!L243)</f>
        <v/>
      </c>
      <c r="F243" s="24">
        <f>IF(Mese!$A243="","",Mese!H243)</f>
        <v/>
      </c>
      <c r="G243" s="19">
        <f>IF($A243="","",ROUND((INDEX(CCNL!$G$5:$G$12,MATCH(C243,CCNL!$A$5:$A$12,0))-INDEX(CCNL!$F$5:$F$12,MATCH(C243,CCNL!$A$5:$A$12,0)))*D243,2))</f>
        <v/>
      </c>
      <c r="H243" s="19">
        <f>IF($A243="","",IF(F243,MIN(E243,G243),0))</f>
        <v/>
      </c>
      <c r="I243" s="19">
        <f>IF($A243="","",ROUND(G243-H243,2))</f>
        <v/>
      </c>
      <c r="J243" s="19">
        <f>IF($A243="","",ROUND(INDEX(CCNL!$G$5:$G$12,MATCH(C243,CCNL!$A$5:$A$12,0))*D243,2))</f>
        <v/>
      </c>
      <c r="K243" s="19">
        <f>IF($A243="","",ROUND(E243-H243,2))</f>
        <v/>
      </c>
    </row>
    <row r="244">
      <c r="A244" s="24">
        <f>IF(Mese!$A244="","",Mese!A244)</f>
        <v/>
      </c>
      <c r="B244" s="24">
        <f>IF(Mese!$A244="","",Mese!B244)</f>
        <v/>
      </c>
      <c r="C244" s="24">
        <f>IF(Mese!$A244="","",Mese!D244)</f>
        <v/>
      </c>
      <c r="D244" s="24">
        <f>IF(Mese!$A244="","",Mese!F244)</f>
        <v/>
      </c>
      <c r="E244" s="22">
        <f>IF(Mese!$A244="","",Mese!L244)</f>
        <v/>
      </c>
      <c r="F244" s="24">
        <f>IF(Mese!$A244="","",Mese!H244)</f>
        <v/>
      </c>
      <c r="G244" s="19">
        <f>IF($A244="","",ROUND((INDEX(CCNL!$G$5:$G$12,MATCH(C244,CCNL!$A$5:$A$12,0))-INDEX(CCNL!$F$5:$F$12,MATCH(C244,CCNL!$A$5:$A$12,0)))*D244,2))</f>
        <v/>
      </c>
      <c r="H244" s="19">
        <f>IF($A244="","",IF(F244,MIN(E244,G244),0))</f>
        <v/>
      </c>
      <c r="I244" s="19">
        <f>IF($A244="","",ROUND(G244-H244,2))</f>
        <v/>
      </c>
      <c r="J244" s="19">
        <f>IF($A244="","",ROUND(INDEX(CCNL!$G$5:$G$12,MATCH(C244,CCNL!$A$5:$A$12,0))*D244,2))</f>
        <v/>
      </c>
      <c r="K244" s="19">
        <f>IF($A244="","",ROUND(E244-H244,2))</f>
        <v/>
      </c>
    </row>
    <row r="245">
      <c r="A245" s="24">
        <f>IF(Mese!$A245="","",Mese!A245)</f>
        <v/>
      </c>
      <c r="B245" s="24">
        <f>IF(Mese!$A245="","",Mese!B245)</f>
        <v/>
      </c>
      <c r="C245" s="24">
        <f>IF(Mese!$A245="","",Mese!D245)</f>
        <v/>
      </c>
      <c r="D245" s="24">
        <f>IF(Mese!$A245="","",Mese!F245)</f>
        <v/>
      </c>
      <c r="E245" s="22">
        <f>IF(Mese!$A245="","",Mese!L245)</f>
        <v/>
      </c>
      <c r="F245" s="24">
        <f>IF(Mese!$A245="","",Mese!H245)</f>
        <v/>
      </c>
      <c r="G245" s="19">
        <f>IF($A245="","",ROUND((INDEX(CCNL!$G$5:$G$12,MATCH(C245,CCNL!$A$5:$A$12,0))-INDEX(CCNL!$F$5:$F$12,MATCH(C245,CCNL!$A$5:$A$12,0)))*D245,2))</f>
        <v/>
      </c>
      <c r="H245" s="19">
        <f>IF($A245="","",IF(F245,MIN(E245,G245),0))</f>
        <v/>
      </c>
      <c r="I245" s="19">
        <f>IF($A245="","",ROUND(G245-H245,2))</f>
        <v/>
      </c>
      <c r="J245" s="19">
        <f>IF($A245="","",ROUND(INDEX(CCNL!$G$5:$G$12,MATCH(C245,CCNL!$A$5:$A$12,0))*D245,2))</f>
        <v/>
      </c>
      <c r="K245" s="19">
        <f>IF($A245="","",ROUND(E245-H245,2))</f>
        <v/>
      </c>
    </row>
    <row r="246">
      <c r="A246" s="24">
        <f>IF(Mese!$A246="","",Mese!A246)</f>
        <v/>
      </c>
      <c r="B246" s="24">
        <f>IF(Mese!$A246="","",Mese!B246)</f>
        <v/>
      </c>
      <c r="C246" s="24">
        <f>IF(Mese!$A246="","",Mese!D246)</f>
        <v/>
      </c>
      <c r="D246" s="24">
        <f>IF(Mese!$A246="","",Mese!F246)</f>
        <v/>
      </c>
      <c r="E246" s="22">
        <f>IF(Mese!$A246="","",Mese!L246)</f>
        <v/>
      </c>
      <c r="F246" s="24">
        <f>IF(Mese!$A246="","",Mese!H246)</f>
        <v/>
      </c>
      <c r="G246" s="19">
        <f>IF($A246="","",ROUND((INDEX(CCNL!$G$5:$G$12,MATCH(C246,CCNL!$A$5:$A$12,0))-INDEX(CCNL!$F$5:$F$12,MATCH(C246,CCNL!$A$5:$A$12,0)))*D246,2))</f>
        <v/>
      </c>
      <c r="H246" s="19">
        <f>IF($A246="","",IF(F246,MIN(E246,G246),0))</f>
        <v/>
      </c>
      <c r="I246" s="19">
        <f>IF($A246="","",ROUND(G246-H246,2))</f>
        <v/>
      </c>
      <c r="J246" s="19">
        <f>IF($A246="","",ROUND(INDEX(CCNL!$G$5:$G$12,MATCH(C246,CCNL!$A$5:$A$12,0))*D246,2))</f>
        <v/>
      </c>
      <c r="K246" s="19">
        <f>IF($A246="","",ROUND(E246-H246,2))</f>
        <v/>
      </c>
    </row>
    <row r="247">
      <c r="A247" s="24">
        <f>IF(Mese!$A247="","",Mese!A247)</f>
        <v/>
      </c>
      <c r="B247" s="24">
        <f>IF(Mese!$A247="","",Mese!B247)</f>
        <v/>
      </c>
      <c r="C247" s="24">
        <f>IF(Mese!$A247="","",Mese!D247)</f>
        <v/>
      </c>
      <c r="D247" s="24">
        <f>IF(Mese!$A247="","",Mese!F247)</f>
        <v/>
      </c>
      <c r="E247" s="22">
        <f>IF(Mese!$A247="","",Mese!L247)</f>
        <v/>
      </c>
      <c r="F247" s="24">
        <f>IF(Mese!$A247="","",Mese!H247)</f>
        <v/>
      </c>
      <c r="G247" s="19">
        <f>IF($A247="","",ROUND((INDEX(CCNL!$G$5:$G$12,MATCH(C247,CCNL!$A$5:$A$12,0))-INDEX(CCNL!$F$5:$F$12,MATCH(C247,CCNL!$A$5:$A$12,0)))*D247,2))</f>
        <v/>
      </c>
      <c r="H247" s="19">
        <f>IF($A247="","",IF(F247,MIN(E247,G247),0))</f>
        <v/>
      </c>
      <c r="I247" s="19">
        <f>IF($A247="","",ROUND(G247-H247,2))</f>
        <v/>
      </c>
      <c r="J247" s="19">
        <f>IF($A247="","",ROUND(INDEX(CCNL!$G$5:$G$12,MATCH(C247,CCNL!$A$5:$A$12,0))*D247,2))</f>
        <v/>
      </c>
      <c r="K247" s="19">
        <f>IF($A247="","",ROUND(E247-H247,2))</f>
        <v/>
      </c>
    </row>
    <row r="248">
      <c r="A248" s="24">
        <f>IF(Mese!$A248="","",Mese!A248)</f>
        <v/>
      </c>
      <c r="B248" s="24">
        <f>IF(Mese!$A248="","",Mese!B248)</f>
        <v/>
      </c>
      <c r="C248" s="24">
        <f>IF(Mese!$A248="","",Mese!D248)</f>
        <v/>
      </c>
      <c r="D248" s="24">
        <f>IF(Mese!$A248="","",Mese!F248)</f>
        <v/>
      </c>
      <c r="E248" s="22">
        <f>IF(Mese!$A248="","",Mese!L248)</f>
        <v/>
      </c>
      <c r="F248" s="24">
        <f>IF(Mese!$A248="","",Mese!H248)</f>
        <v/>
      </c>
      <c r="G248" s="19">
        <f>IF($A248="","",ROUND((INDEX(CCNL!$G$5:$G$12,MATCH(C248,CCNL!$A$5:$A$12,0))-INDEX(CCNL!$F$5:$F$12,MATCH(C248,CCNL!$A$5:$A$12,0)))*D248,2))</f>
        <v/>
      </c>
      <c r="H248" s="19">
        <f>IF($A248="","",IF(F248,MIN(E248,G248),0))</f>
        <v/>
      </c>
      <c r="I248" s="19">
        <f>IF($A248="","",ROUND(G248-H248,2))</f>
        <v/>
      </c>
      <c r="J248" s="19">
        <f>IF($A248="","",ROUND(INDEX(CCNL!$G$5:$G$12,MATCH(C248,CCNL!$A$5:$A$12,0))*D248,2))</f>
        <v/>
      </c>
      <c r="K248" s="19">
        <f>IF($A248="","",ROUND(E248-H248,2))</f>
        <v/>
      </c>
    </row>
    <row r="249">
      <c r="A249" s="24">
        <f>IF(Mese!$A249="","",Mese!A249)</f>
        <v/>
      </c>
      <c r="B249" s="24">
        <f>IF(Mese!$A249="","",Mese!B249)</f>
        <v/>
      </c>
      <c r="C249" s="24">
        <f>IF(Mese!$A249="","",Mese!D249)</f>
        <v/>
      </c>
      <c r="D249" s="24">
        <f>IF(Mese!$A249="","",Mese!F249)</f>
        <v/>
      </c>
      <c r="E249" s="22">
        <f>IF(Mese!$A249="","",Mese!L249)</f>
        <v/>
      </c>
      <c r="F249" s="24">
        <f>IF(Mese!$A249="","",Mese!H249)</f>
        <v/>
      </c>
      <c r="G249" s="19">
        <f>IF($A249="","",ROUND((INDEX(CCNL!$G$5:$G$12,MATCH(C249,CCNL!$A$5:$A$12,0))-INDEX(CCNL!$F$5:$F$12,MATCH(C249,CCNL!$A$5:$A$12,0)))*D249,2))</f>
        <v/>
      </c>
      <c r="H249" s="19">
        <f>IF($A249="","",IF(F249,MIN(E249,G249),0))</f>
        <v/>
      </c>
      <c r="I249" s="19">
        <f>IF($A249="","",ROUND(G249-H249,2))</f>
        <v/>
      </c>
      <c r="J249" s="19">
        <f>IF($A249="","",ROUND(INDEX(CCNL!$G$5:$G$12,MATCH(C249,CCNL!$A$5:$A$12,0))*D249,2))</f>
        <v/>
      </c>
      <c r="K249" s="19">
        <f>IF($A249="","",ROUND(E249-H249,2))</f>
        <v/>
      </c>
    </row>
    <row r="250">
      <c r="A250" s="24">
        <f>IF(Mese!$A250="","",Mese!A250)</f>
        <v/>
      </c>
      <c r="B250" s="24">
        <f>IF(Mese!$A250="","",Mese!B250)</f>
        <v/>
      </c>
      <c r="C250" s="24">
        <f>IF(Mese!$A250="","",Mese!D250)</f>
        <v/>
      </c>
      <c r="D250" s="24">
        <f>IF(Mese!$A250="","",Mese!F250)</f>
        <v/>
      </c>
      <c r="E250" s="22">
        <f>IF(Mese!$A250="","",Mese!L250)</f>
        <v/>
      </c>
      <c r="F250" s="24">
        <f>IF(Mese!$A250="","",Mese!H250)</f>
        <v/>
      </c>
      <c r="G250" s="19">
        <f>IF($A250="","",ROUND((INDEX(CCNL!$G$5:$G$12,MATCH(C250,CCNL!$A$5:$A$12,0))-INDEX(CCNL!$F$5:$F$12,MATCH(C250,CCNL!$A$5:$A$12,0)))*D250,2))</f>
        <v/>
      </c>
      <c r="H250" s="19">
        <f>IF($A250="","",IF(F250,MIN(E250,G250),0))</f>
        <v/>
      </c>
      <c r="I250" s="19">
        <f>IF($A250="","",ROUND(G250-H250,2))</f>
        <v/>
      </c>
      <c r="J250" s="19">
        <f>IF($A250="","",ROUND(INDEX(CCNL!$G$5:$G$12,MATCH(C250,CCNL!$A$5:$A$12,0))*D250,2))</f>
        <v/>
      </c>
      <c r="K250" s="19">
        <f>IF($A250="","",ROUND(E250-H250,2))</f>
        <v/>
      </c>
    </row>
    <row r="251">
      <c r="A251" s="24">
        <f>IF(Mese!$A251="","",Mese!A251)</f>
        <v/>
      </c>
      <c r="B251" s="24">
        <f>IF(Mese!$A251="","",Mese!B251)</f>
        <v/>
      </c>
      <c r="C251" s="24">
        <f>IF(Mese!$A251="","",Mese!D251)</f>
        <v/>
      </c>
      <c r="D251" s="24">
        <f>IF(Mese!$A251="","",Mese!F251)</f>
        <v/>
      </c>
      <c r="E251" s="22">
        <f>IF(Mese!$A251="","",Mese!L251)</f>
        <v/>
      </c>
      <c r="F251" s="24">
        <f>IF(Mese!$A251="","",Mese!H251)</f>
        <v/>
      </c>
      <c r="G251" s="19">
        <f>IF($A251="","",ROUND((INDEX(CCNL!$G$5:$G$12,MATCH(C251,CCNL!$A$5:$A$12,0))-INDEX(CCNL!$F$5:$F$12,MATCH(C251,CCNL!$A$5:$A$12,0)))*D251,2))</f>
        <v/>
      </c>
      <c r="H251" s="19">
        <f>IF($A251="","",IF(F251,MIN(E251,G251),0))</f>
        <v/>
      </c>
      <c r="I251" s="19">
        <f>IF($A251="","",ROUND(G251-H251,2))</f>
        <v/>
      </c>
      <c r="J251" s="19">
        <f>IF($A251="","",ROUND(INDEX(CCNL!$G$5:$G$12,MATCH(C251,CCNL!$A$5:$A$12,0))*D251,2))</f>
        <v/>
      </c>
      <c r="K251" s="19">
        <f>IF($A251="","",ROUND(E251-H251,2))</f>
        <v/>
      </c>
    </row>
    <row r="252">
      <c r="A252" s="24">
        <f>IF(Mese!$A252="","",Mese!A252)</f>
        <v/>
      </c>
      <c r="B252" s="24">
        <f>IF(Mese!$A252="","",Mese!B252)</f>
        <v/>
      </c>
      <c r="C252" s="24">
        <f>IF(Mese!$A252="","",Mese!D252)</f>
        <v/>
      </c>
      <c r="D252" s="24">
        <f>IF(Mese!$A252="","",Mese!F252)</f>
        <v/>
      </c>
      <c r="E252" s="22">
        <f>IF(Mese!$A252="","",Mese!L252)</f>
        <v/>
      </c>
      <c r="F252" s="24">
        <f>IF(Mese!$A252="","",Mese!H252)</f>
        <v/>
      </c>
      <c r="G252" s="19">
        <f>IF($A252="","",ROUND((INDEX(CCNL!$G$5:$G$12,MATCH(C252,CCNL!$A$5:$A$12,0))-INDEX(CCNL!$F$5:$F$12,MATCH(C252,CCNL!$A$5:$A$12,0)))*D252,2))</f>
        <v/>
      </c>
      <c r="H252" s="19">
        <f>IF($A252="","",IF(F252,MIN(E252,G252),0))</f>
        <v/>
      </c>
      <c r="I252" s="19">
        <f>IF($A252="","",ROUND(G252-H252,2))</f>
        <v/>
      </c>
      <c r="J252" s="19">
        <f>IF($A252="","",ROUND(INDEX(CCNL!$G$5:$G$12,MATCH(C252,CCNL!$A$5:$A$12,0))*D252,2))</f>
        <v/>
      </c>
      <c r="K252" s="19">
        <f>IF($A252="","",ROUND(E252-H252,2))</f>
        <v/>
      </c>
    </row>
    <row r="253">
      <c r="A253" s="24">
        <f>IF(Mese!$A253="","",Mese!A253)</f>
        <v/>
      </c>
      <c r="B253" s="24">
        <f>IF(Mese!$A253="","",Mese!B253)</f>
        <v/>
      </c>
      <c r="C253" s="24">
        <f>IF(Mese!$A253="","",Mese!D253)</f>
        <v/>
      </c>
      <c r="D253" s="24">
        <f>IF(Mese!$A253="","",Mese!F253)</f>
        <v/>
      </c>
      <c r="E253" s="22">
        <f>IF(Mese!$A253="","",Mese!L253)</f>
        <v/>
      </c>
      <c r="F253" s="24">
        <f>IF(Mese!$A253="","",Mese!H253)</f>
        <v/>
      </c>
      <c r="G253" s="19">
        <f>IF($A253="","",ROUND((INDEX(CCNL!$G$5:$G$12,MATCH(C253,CCNL!$A$5:$A$12,0))-INDEX(CCNL!$F$5:$F$12,MATCH(C253,CCNL!$A$5:$A$12,0)))*D253,2))</f>
        <v/>
      </c>
      <c r="H253" s="19">
        <f>IF($A253="","",IF(F253,MIN(E253,G253),0))</f>
        <v/>
      </c>
      <c r="I253" s="19">
        <f>IF($A253="","",ROUND(G253-H253,2))</f>
        <v/>
      </c>
      <c r="J253" s="19">
        <f>IF($A253="","",ROUND(INDEX(CCNL!$G$5:$G$12,MATCH(C253,CCNL!$A$5:$A$12,0))*D253,2))</f>
        <v/>
      </c>
      <c r="K253" s="19">
        <f>IF($A253="","",ROUND(E253-H253,2))</f>
        <v/>
      </c>
    </row>
    <row r="254">
      <c r="A254" s="24">
        <f>IF(Mese!$A254="","",Mese!A254)</f>
        <v/>
      </c>
      <c r="B254" s="24">
        <f>IF(Mese!$A254="","",Mese!B254)</f>
        <v/>
      </c>
      <c r="C254" s="24">
        <f>IF(Mese!$A254="","",Mese!D254)</f>
        <v/>
      </c>
      <c r="D254" s="24">
        <f>IF(Mese!$A254="","",Mese!F254)</f>
        <v/>
      </c>
      <c r="E254" s="22">
        <f>IF(Mese!$A254="","",Mese!L254)</f>
        <v/>
      </c>
      <c r="F254" s="24">
        <f>IF(Mese!$A254="","",Mese!H254)</f>
        <v/>
      </c>
      <c r="G254" s="19">
        <f>IF($A254="","",ROUND((INDEX(CCNL!$G$5:$G$12,MATCH(C254,CCNL!$A$5:$A$12,0))-INDEX(CCNL!$F$5:$F$12,MATCH(C254,CCNL!$A$5:$A$12,0)))*D254,2))</f>
        <v/>
      </c>
      <c r="H254" s="19">
        <f>IF($A254="","",IF(F254,MIN(E254,G254),0))</f>
        <v/>
      </c>
      <c r="I254" s="19">
        <f>IF($A254="","",ROUND(G254-H254,2))</f>
        <v/>
      </c>
      <c r="J254" s="19">
        <f>IF($A254="","",ROUND(INDEX(CCNL!$G$5:$G$12,MATCH(C254,CCNL!$A$5:$A$12,0))*D254,2))</f>
        <v/>
      </c>
      <c r="K254" s="19">
        <f>IF($A254="","",ROUND(E254-H254,2))</f>
        <v/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9" t="inlineStr">
        <is>
          <t>CCNL Terziario Distribuzione e Servizi (Confcommercio): minimi mensili e scatti</t>
        </is>
      </c>
    </row>
    <row r="2">
      <c r="A2" s="10" t="inlineStr">
        <is>
          <t>Accordo di rinnovo del 22 marzo 2024. Minimo = paga base + contingenza (+ 5,16 € al 7° livello). Fonti in docs/fonti.md.</t>
        </is>
      </c>
    </row>
    <row r="4" ht="32" customHeight="1">
      <c r="A4" s="11" t="inlineStr">
        <is>
          <t>Livello</t>
        </is>
      </c>
      <c r="B4" s="11" t="inlineStr">
        <is>
          <t>Paga base</t>
        </is>
      </c>
      <c r="C4" s="11" t="inlineStr">
        <is>
          <t>Contingenza</t>
        </is>
      </c>
      <c r="D4" s="11" t="inlineStr">
        <is>
          <t>Altri elementi</t>
        </is>
      </c>
      <c r="E4" s="11" t="inlineStr">
        <is>
          <t>Minimo dal 03/2025</t>
        </is>
      </c>
      <c r="F4" s="11" t="inlineStr">
        <is>
          <t>Minimo dal 11/2025</t>
        </is>
      </c>
      <c r="G4" s="11" t="inlineStr">
        <is>
          <t>Minimo dal 11/2026</t>
        </is>
      </c>
      <c r="H4" s="11" t="inlineStr">
        <is>
          <t>Minimo dal 02/2027</t>
        </is>
      </c>
      <c r="I4" s="11" t="inlineStr">
        <is>
          <t>Scatto</t>
        </is>
      </c>
    </row>
    <row r="5">
      <c r="A5" s="15" t="inlineStr">
        <is>
          <t>Quadri</t>
        </is>
      </c>
      <c r="B5" s="17" t="n">
        <v>2183.09</v>
      </c>
      <c r="C5" s="17" t="n">
        <v>540.37</v>
      </c>
      <c r="D5" s="17" t="n">
        <v>260.76</v>
      </c>
      <c r="E5" s="17" t="n">
        <v>2923.46</v>
      </c>
      <c r="F5" s="17" t="n">
        <v>2984.22</v>
      </c>
      <c r="G5" s="17" t="n">
        <v>3044.98</v>
      </c>
      <c r="H5" s="17" t="n">
        <v>3114.42</v>
      </c>
      <c r="I5" s="17" t="n">
        <v>25.46</v>
      </c>
    </row>
    <row r="6">
      <c r="A6" s="15" t="inlineStr">
        <is>
          <t>1</t>
        </is>
      </c>
      <c r="B6" s="17" t="n">
        <v>1966.54</v>
      </c>
      <c r="C6" s="17" t="n">
        <v>537.52</v>
      </c>
      <c r="D6" s="17" t="n">
        <v>0</v>
      </c>
      <c r="E6" s="17" t="n">
        <v>2449.32</v>
      </c>
      <c r="F6" s="17" t="n">
        <v>2504.06</v>
      </c>
      <c r="G6" s="17" t="n">
        <v>2558.8</v>
      </c>
      <c r="H6" s="17" t="n">
        <v>2621.36</v>
      </c>
      <c r="I6" s="17" t="n">
        <v>24.84</v>
      </c>
    </row>
    <row r="7">
      <c r="A7" s="15" t="inlineStr">
        <is>
          <t>2</t>
        </is>
      </c>
      <c r="B7" s="17" t="n">
        <v>1701.04</v>
      </c>
      <c r="C7" s="17" t="n">
        <v>532.54</v>
      </c>
      <c r="D7" s="17" t="n">
        <v>0</v>
      </c>
      <c r="E7" s="17" t="n">
        <v>2186.23</v>
      </c>
      <c r="F7" s="17" t="n">
        <v>2233.58</v>
      </c>
      <c r="G7" s="17" t="n">
        <v>2280.93</v>
      </c>
      <c r="H7" s="17" t="n">
        <v>2335.04</v>
      </c>
      <c r="I7" s="17" t="n">
        <v>22.83</v>
      </c>
    </row>
    <row r="8">
      <c r="A8" s="15" t="inlineStr">
        <is>
          <t>3</t>
        </is>
      </c>
      <c r="B8" s="17" t="n">
        <v>1453.94</v>
      </c>
      <c r="C8" s="17" t="n">
        <v>527.9</v>
      </c>
      <c r="D8" s="17" t="n">
        <v>0</v>
      </c>
      <c r="E8" s="17" t="n">
        <v>1941.37</v>
      </c>
      <c r="F8" s="17" t="n">
        <v>1981.84</v>
      </c>
      <c r="G8" s="17" t="n">
        <v>2022.31</v>
      </c>
      <c r="H8" s="17" t="n">
        <v>2068.56</v>
      </c>
      <c r="I8" s="17" t="n">
        <v>21.95</v>
      </c>
    </row>
    <row r="9">
      <c r="A9" s="15" t="inlineStr">
        <is>
          <t>4</t>
        </is>
      </c>
      <c r="B9" s="17" t="n">
        <v>1257.46</v>
      </c>
      <c r="C9" s="17" t="n">
        <v>524.22</v>
      </c>
      <c r="D9" s="17" t="n">
        <v>0</v>
      </c>
      <c r="E9" s="17" t="n">
        <v>1746.68</v>
      </c>
      <c r="F9" s="17" t="n">
        <v>1781.68</v>
      </c>
      <c r="G9" s="17" t="n">
        <v>1816.68</v>
      </c>
      <c r="H9" s="17" t="n">
        <v>1856.68</v>
      </c>
      <c r="I9" s="17" t="n">
        <v>20.66</v>
      </c>
    </row>
    <row r="10">
      <c r="A10" s="15" t="inlineStr">
        <is>
          <t>5</t>
        </is>
      </c>
      <c r="B10" s="17" t="n">
        <v>1136.07</v>
      </c>
      <c r="C10" s="17" t="n">
        <v>521.9400000000001</v>
      </c>
      <c r="D10" s="17" t="n">
        <v>0</v>
      </c>
      <c r="E10" s="17" t="n">
        <v>1626.39</v>
      </c>
      <c r="F10" s="17" t="n">
        <v>1658.01</v>
      </c>
      <c r="G10" s="17" t="n">
        <v>1689.63</v>
      </c>
      <c r="H10" s="17" t="n">
        <v>1725.77</v>
      </c>
      <c r="I10" s="17" t="n">
        <v>20.3</v>
      </c>
    </row>
    <row r="11">
      <c r="A11" s="15" t="inlineStr">
        <is>
          <t>6</t>
        </is>
      </c>
      <c r="B11" s="17" t="n">
        <v>1019.94</v>
      </c>
      <c r="C11" s="17" t="n">
        <v>519.76</v>
      </c>
      <c r="D11" s="17" t="n">
        <v>0</v>
      </c>
      <c r="E11" s="17" t="n">
        <v>1511.31</v>
      </c>
      <c r="F11" s="17" t="n">
        <v>1539.7</v>
      </c>
      <c r="G11" s="17" t="n">
        <v>1568.09</v>
      </c>
      <c r="H11" s="17" t="n">
        <v>1600.53</v>
      </c>
      <c r="I11" s="17" t="n">
        <v>19.73</v>
      </c>
    </row>
    <row r="12">
      <c r="A12" s="15" t="inlineStr">
        <is>
          <t>7</t>
        </is>
      </c>
      <c r="B12" s="17" t="n">
        <v>873.22</v>
      </c>
      <c r="C12" s="17" t="n">
        <v>517.51</v>
      </c>
      <c r="D12" s="17" t="n">
        <v>5.16</v>
      </c>
      <c r="E12" s="17" t="n">
        <v>1371.58</v>
      </c>
      <c r="F12" s="17" t="n">
        <v>1395.89</v>
      </c>
      <c r="G12" s="17" t="n">
        <v>1420.2</v>
      </c>
      <c r="H12" s="17" t="n">
        <v>1447.98</v>
      </c>
      <c r="I12" s="17" t="n">
        <v>19.47</v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4" customWidth="1" min="3" max="3"/>
    <col width="90" customWidth="1" min="4" max="4"/>
  </cols>
  <sheetData>
    <row r="1">
      <c r="A1" s="9" t="inlineStr">
        <is>
          <t>Parametri</t>
        </is>
      </c>
    </row>
    <row r="2">
      <c r="A2" s="10" t="inlineStr">
        <is>
          <t>Le regole dei controlli. I valori gialli cambiano gli esiti: vanno presi dal cliente.</t>
        </is>
      </c>
    </row>
    <row r="4" ht="20" customHeight="1">
      <c r="A4" s="11" t="inlineStr"/>
      <c r="B4" s="11" t="inlineStr">
        <is>
          <t>Parametro</t>
        </is>
      </c>
      <c r="C4" s="11" t="inlineStr">
        <is>
          <t>Valore</t>
        </is>
      </c>
      <c r="D4" s="11" t="inlineStr">
        <is>
          <t>Fonte e note</t>
        </is>
      </c>
    </row>
    <row r="5">
      <c r="B5" s="4" t="inlineStr">
        <is>
          <t>Mese controllato (primo giorno)</t>
        </is>
      </c>
      <c r="C5" s="16" t="n">
        <v>46266</v>
      </c>
      <c r="D5" s="10" t="inlineStr">
        <is>
          <t>Il mese dei cedolini incollati nel foglio Mese: conta per gli scatti.</t>
        </is>
      </c>
    </row>
    <row r="6">
      <c r="B6" s="4" t="inlineStr">
        <is>
          <t>Contributo IVS a carico del dipendente</t>
        </is>
      </c>
      <c r="C6" s="25" t="n">
        <v>0.0919</v>
      </c>
      <c r="D6" s="10" t="inlineStr">
        <is>
          <t>9,19% generale. Va preso dalla posizione INPS del cliente: FIS, CIGS e l'1% sopra la prima fascia pensionabile non sono modellati.</t>
        </is>
      </c>
    </row>
    <row r="7">
      <c r="B7" s="4" t="inlineStr">
        <is>
          <t>Divisore TFR</t>
        </is>
      </c>
      <c r="C7" s="26" t="n">
        <v>13.5</v>
      </c>
      <c r="D7" s="10" t="inlineStr">
        <is>
          <t>Art. 2120 c.c.: quota annua = retribuzione annua / 13,5.</t>
        </is>
      </c>
    </row>
    <row r="8">
      <c r="B8" s="4" t="inlineStr">
        <is>
          <t>Mensilità</t>
        </is>
      </c>
      <c r="C8" s="27" t="n">
        <v>14</v>
      </c>
      <c r="D8" s="10" t="inlineStr">
        <is>
          <t>CCNL Terziario: tredicesima e quattordicesima.</t>
        </is>
      </c>
    </row>
    <row r="9">
      <c r="B9" s="4" t="inlineStr">
        <is>
          <t>Ferie annue, giorni lavorativi</t>
        </is>
      </c>
      <c r="C9" s="27" t="n">
        <v>26</v>
      </c>
      <c r="D9" s="10" t="inlineStr">
        <is>
          <t>CCNL Terziario: 26 giorni, maturati per dodicesimi.</t>
        </is>
      </c>
    </row>
    <row r="10">
      <c r="B10" s="4" t="inlineStr">
        <is>
          <t>Variazione del netto da spiegare</t>
        </is>
      </c>
      <c r="C10" s="25" t="n">
        <v>0.2</v>
      </c>
      <c r="D10" s="10" t="inlineStr">
        <is>
          <t>Oltre questa soglia sul mese prima, senza un evento, il cedolino va guardato.</t>
        </is>
      </c>
    </row>
    <row r="11">
      <c r="B11" s="4" t="inlineStr">
        <is>
          <t>Tolleranza, euro</t>
        </is>
      </c>
      <c r="C11" s="28" t="n">
        <v>0.01</v>
      </c>
      <c r="D11" s="10" t="inlineStr">
        <is>
          <t>Un centesimo di arrotondamento.</t>
        </is>
      </c>
    </row>
    <row r="12">
      <c r="B12" s="4" t="inlineStr">
        <is>
          <t>Tolleranza, giorni di ferie</t>
        </is>
      </c>
      <c r="C12" s="28" t="n">
        <v>0.01</v>
      </c>
      <c r="D12" s="10" t="inlineStr"/>
    </row>
    <row r="13">
      <c r="B13" s="4" t="inlineStr">
        <is>
          <t>Scatti massimi</t>
        </is>
      </c>
      <c r="C13" s="27" t="n">
        <v>10</v>
      </c>
      <c r="D13" s="10" t="inlineStr">
        <is>
          <t>CCNL Terziario: 10 scatti triennali.</t>
        </is>
      </c>
    </row>
    <row r="14">
      <c r="B14" s="4" t="inlineStr">
        <is>
          <t>Giorni di servizio che fanno un mese intero</t>
        </is>
      </c>
      <c r="C14" s="27" t="n">
        <v>15</v>
      </c>
      <c r="D14" s="10" t="inlineStr">
        <is>
          <t>CCNL Terziario: per tredicesima e quattordicesima, le frazioni di almeno 15 giorni contano come mese intero.</t>
        </is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4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</cols>
  <sheetData>
    <row r="1">
      <c r="A1" s="9" t="inlineStr">
        <is>
          <t>Codice fiscale: valori per il carattere di controllo</t>
        </is>
      </c>
    </row>
    <row r="2">
      <c r="A2" s="10" t="inlineStr">
        <is>
          <t>DM 23 dicembre 1976: posizioni dispari e pari.</t>
        </is>
      </c>
    </row>
    <row r="4" ht="20" customHeight="1">
      <c r="A4" s="11" t="inlineStr">
        <is>
          <t>Carattere</t>
        </is>
      </c>
      <c r="B4" s="11" t="inlineStr">
        <is>
          <t>Dispari</t>
        </is>
      </c>
      <c r="C4" s="11" t="inlineStr">
        <is>
          <t>Pari</t>
        </is>
      </c>
    </row>
    <row r="5">
      <c r="A5" s="15" t="inlineStr">
        <is>
          <t>0</t>
        </is>
      </c>
      <c r="B5" s="15" t="n">
        <v>1</v>
      </c>
      <c r="C5" s="15" t="n">
        <v>0</v>
      </c>
    </row>
    <row r="6">
      <c r="A6" s="15" t="inlineStr">
        <is>
          <t>1</t>
        </is>
      </c>
      <c r="B6" s="15" t="n">
        <v>0</v>
      </c>
      <c r="C6" s="15" t="n">
        <v>1</v>
      </c>
    </row>
    <row r="7">
      <c r="A7" s="15" t="inlineStr">
        <is>
          <t>2</t>
        </is>
      </c>
      <c r="B7" s="15" t="n">
        <v>5</v>
      </c>
      <c r="C7" s="15" t="n">
        <v>2</v>
      </c>
    </row>
    <row r="8">
      <c r="A8" s="15" t="inlineStr">
        <is>
          <t>3</t>
        </is>
      </c>
      <c r="B8" s="15" t="n">
        <v>7</v>
      </c>
      <c r="C8" s="15" t="n">
        <v>3</v>
      </c>
    </row>
    <row r="9">
      <c r="A9" s="15" t="inlineStr">
        <is>
          <t>4</t>
        </is>
      </c>
      <c r="B9" s="15" t="n">
        <v>9</v>
      </c>
      <c r="C9" s="15" t="n">
        <v>4</v>
      </c>
    </row>
    <row r="10">
      <c r="A10" s="15" t="inlineStr">
        <is>
          <t>5</t>
        </is>
      </c>
      <c r="B10" s="15" t="n">
        <v>13</v>
      </c>
      <c r="C10" s="15" t="n">
        <v>5</v>
      </c>
    </row>
    <row r="11">
      <c r="A11" s="15" t="inlineStr">
        <is>
          <t>6</t>
        </is>
      </c>
      <c r="B11" s="15" t="n">
        <v>15</v>
      </c>
      <c r="C11" s="15" t="n">
        <v>6</v>
      </c>
    </row>
    <row r="12">
      <c r="A12" s="15" t="inlineStr">
        <is>
          <t>7</t>
        </is>
      </c>
      <c r="B12" s="15" t="n">
        <v>17</v>
      </c>
      <c r="C12" s="15" t="n">
        <v>7</v>
      </c>
    </row>
    <row r="13">
      <c r="A13" s="15" t="inlineStr">
        <is>
          <t>8</t>
        </is>
      </c>
      <c r="B13" s="15" t="n">
        <v>19</v>
      </c>
      <c r="C13" s="15" t="n">
        <v>8</v>
      </c>
    </row>
    <row r="14">
      <c r="A14" s="15" t="inlineStr">
        <is>
          <t>9</t>
        </is>
      </c>
      <c r="B14" s="15" t="n">
        <v>21</v>
      </c>
      <c r="C14" s="15" t="n">
        <v>9</v>
      </c>
    </row>
    <row r="15">
      <c r="A15" s="15" t="inlineStr">
        <is>
          <t>A</t>
        </is>
      </c>
      <c r="B15" s="15" t="n">
        <v>1</v>
      </c>
      <c r="C15" s="15" t="n">
        <v>0</v>
      </c>
    </row>
    <row r="16">
      <c r="A16" s="15" t="inlineStr">
        <is>
          <t>B</t>
        </is>
      </c>
      <c r="B16" s="15" t="n">
        <v>0</v>
      </c>
      <c r="C16" s="15" t="n">
        <v>1</v>
      </c>
    </row>
    <row r="17">
      <c r="A17" s="15" t="inlineStr">
        <is>
          <t>C</t>
        </is>
      </c>
      <c r="B17" s="15" t="n">
        <v>5</v>
      </c>
      <c r="C17" s="15" t="n">
        <v>2</v>
      </c>
    </row>
    <row r="18">
      <c r="A18" s="15" t="inlineStr">
        <is>
          <t>D</t>
        </is>
      </c>
      <c r="B18" s="15" t="n">
        <v>7</v>
      </c>
      <c r="C18" s="15" t="n">
        <v>3</v>
      </c>
    </row>
    <row r="19">
      <c r="A19" s="15" t="inlineStr">
        <is>
          <t>E</t>
        </is>
      </c>
      <c r="B19" s="15" t="n">
        <v>9</v>
      </c>
      <c r="C19" s="15" t="n">
        <v>4</v>
      </c>
    </row>
    <row r="20">
      <c r="A20" s="15" t="inlineStr">
        <is>
          <t>F</t>
        </is>
      </c>
      <c r="B20" s="15" t="n">
        <v>13</v>
      </c>
      <c r="C20" s="15" t="n">
        <v>5</v>
      </c>
    </row>
    <row r="21">
      <c r="A21" s="15" t="inlineStr">
        <is>
          <t>G</t>
        </is>
      </c>
      <c r="B21" s="15" t="n">
        <v>15</v>
      </c>
      <c r="C21" s="15" t="n">
        <v>6</v>
      </c>
    </row>
    <row r="22">
      <c r="A22" s="15" t="inlineStr">
        <is>
          <t>H</t>
        </is>
      </c>
      <c r="B22" s="15" t="n">
        <v>17</v>
      </c>
      <c r="C22" s="15" t="n">
        <v>7</v>
      </c>
    </row>
    <row r="23">
      <c r="A23" s="15" t="inlineStr">
        <is>
          <t>I</t>
        </is>
      </c>
      <c r="B23" s="15" t="n">
        <v>19</v>
      </c>
      <c r="C23" s="15" t="n">
        <v>8</v>
      </c>
    </row>
    <row r="24">
      <c r="A24" s="15" t="inlineStr">
        <is>
          <t>J</t>
        </is>
      </c>
      <c r="B24" s="15" t="n">
        <v>21</v>
      </c>
      <c r="C24" s="15" t="n">
        <v>9</v>
      </c>
    </row>
    <row r="25">
      <c r="A25" s="15" t="inlineStr">
        <is>
          <t>K</t>
        </is>
      </c>
      <c r="B25" s="15" t="n">
        <v>2</v>
      </c>
      <c r="C25" s="15" t="n">
        <v>10</v>
      </c>
    </row>
    <row r="26">
      <c r="A26" s="15" t="inlineStr">
        <is>
          <t>L</t>
        </is>
      </c>
      <c r="B26" s="15" t="n">
        <v>4</v>
      </c>
      <c r="C26" s="15" t="n">
        <v>11</v>
      </c>
    </row>
    <row r="27">
      <c r="A27" s="15" t="inlineStr">
        <is>
          <t>M</t>
        </is>
      </c>
      <c r="B27" s="15" t="n">
        <v>18</v>
      </c>
      <c r="C27" s="15" t="n">
        <v>12</v>
      </c>
    </row>
    <row r="28">
      <c r="A28" s="15" t="inlineStr">
        <is>
          <t>N</t>
        </is>
      </c>
      <c r="B28" s="15" t="n">
        <v>20</v>
      </c>
      <c r="C28" s="15" t="n">
        <v>13</v>
      </c>
    </row>
    <row r="29">
      <c r="A29" s="15" t="inlineStr">
        <is>
          <t>O</t>
        </is>
      </c>
      <c r="B29" s="15" t="n">
        <v>11</v>
      </c>
      <c r="C29" s="15" t="n">
        <v>14</v>
      </c>
    </row>
    <row r="30">
      <c r="A30" s="15" t="inlineStr">
        <is>
          <t>P</t>
        </is>
      </c>
      <c r="B30" s="15" t="n">
        <v>3</v>
      </c>
      <c r="C30" s="15" t="n">
        <v>15</v>
      </c>
    </row>
    <row r="31">
      <c r="A31" s="15" t="inlineStr">
        <is>
          <t>Q</t>
        </is>
      </c>
      <c r="B31" s="15" t="n">
        <v>6</v>
      </c>
      <c r="C31" s="15" t="n">
        <v>16</v>
      </c>
    </row>
    <row r="32">
      <c r="A32" s="15" t="inlineStr">
        <is>
          <t>R</t>
        </is>
      </c>
      <c r="B32" s="15" t="n">
        <v>8</v>
      </c>
      <c r="C32" s="15" t="n">
        <v>17</v>
      </c>
    </row>
    <row r="33">
      <c r="A33" s="15" t="inlineStr">
        <is>
          <t>S</t>
        </is>
      </c>
      <c r="B33" s="15" t="n">
        <v>12</v>
      </c>
      <c r="C33" s="15" t="n">
        <v>18</v>
      </c>
    </row>
    <row r="34">
      <c r="A34" s="15" t="inlineStr">
        <is>
          <t>T</t>
        </is>
      </c>
      <c r="B34" s="15" t="n">
        <v>14</v>
      </c>
      <c r="C34" s="15" t="n">
        <v>19</v>
      </c>
    </row>
    <row r="35">
      <c r="A35" s="15" t="inlineStr">
        <is>
          <t>U</t>
        </is>
      </c>
      <c r="B35" s="15" t="n">
        <v>16</v>
      </c>
      <c r="C35" s="15" t="n">
        <v>20</v>
      </c>
    </row>
    <row r="36">
      <c r="A36" s="15" t="inlineStr">
        <is>
          <t>V</t>
        </is>
      </c>
      <c r="B36" s="15" t="n">
        <v>10</v>
      </c>
      <c r="C36" s="15" t="n">
        <v>21</v>
      </c>
    </row>
    <row r="37">
      <c r="A37" s="15" t="inlineStr">
        <is>
          <t>W</t>
        </is>
      </c>
      <c r="B37" s="15" t="n">
        <v>22</v>
      </c>
      <c r="C37" s="15" t="n">
        <v>22</v>
      </c>
    </row>
    <row r="38">
      <c r="A38" s="15" t="inlineStr">
        <is>
          <t>X</t>
        </is>
      </c>
      <c r="B38" s="15" t="n">
        <v>25</v>
      </c>
      <c r="C38" s="15" t="n">
        <v>23</v>
      </c>
    </row>
    <row r="39">
      <c r="A39" s="15" t="inlineStr">
        <is>
          <t>Y</t>
        </is>
      </c>
      <c r="B39" s="15" t="n">
        <v>24</v>
      </c>
      <c r="C39" s="15" t="n">
        <v>24</v>
      </c>
    </row>
    <row r="40">
      <c r="A40" s="15" t="inlineStr">
        <is>
          <t>Z</t>
        </is>
      </c>
      <c r="B40" s="15" t="n">
        <v>23</v>
      </c>
      <c r="C40" s="15" t="n">
        <v>25</v>
      </c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50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3" customWidth="1" min="3" max="3"/>
    <col width="18" customWidth="1" min="4" max="4"/>
    <col width="18" customWidth="1" min="5" max="5"/>
    <col width="14" customWidth="1" min="6" max="6"/>
    <col width="8" customWidth="1" min="7" max="7"/>
  </cols>
  <sheetData>
    <row r="1">
      <c r="A1" s="9" t="inlineStr">
        <is>
          <t>Riconciliazione: formule del foglio contro Python</t>
        </is>
      </c>
    </row>
    <row r="2">
      <c r="A2" s="10" t="inlineStr">
        <is>
          <t>La colonna D è scritta da src/build_foglio.py con i risultati di pandas; la colonna E è la formula.</t>
        </is>
      </c>
    </row>
    <row r="3">
      <c r="B3" s="29">
        <f>IF(COUNTIF(G7:G502,"No")=0,"Tutti i "&amp;COUNTA(B7:B502)&amp;" controlli tornano",COUNTIF(G7:G502,"No")&amp;" controlli su "&amp;COUNTA(B7:B502)&amp;" non tornano")</f>
        <v/>
      </c>
    </row>
    <row r="6" ht="32" customHeight="1">
      <c r="A6" s="11" t="inlineStr">
        <is>
          <t>Foglio</t>
        </is>
      </c>
      <c r="B6" s="11" t="inlineStr">
        <is>
          <t>Voce</t>
        </is>
      </c>
      <c r="C6" s="11" t="inlineStr"/>
      <c r="D6" s="11" t="inlineStr">
        <is>
          <t>Python</t>
        </is>
      </c>
      <c r="E6" s="11" t="inlineStr">
        <is>
          <t>Foglio</t>
        </is>
      </c>
      <c r="F6" s="11" t="inlineStr">
        <is>
          <t>Differenza</t>
        </is>
      </c>
      <c r="G6" s="11" t="inlineStr">
        <is>
          <t>Uguale</t>
        </is>
      </c>
    </row>
    <row r="7">
      <c r="A7" s="4" t="inlineStr">
        <is>
          <t>Mese</t>
        </is>
      </c>
      <c r="B7" s="4" t="inlineStr">
        <is>
          <t>A001 tabellare atteso</t>
        </is>
      </c>
      <c r="D7" s="30" t="n">
        <v>1539.7</v>
      </c>
      <c r="E7" s="31">
        <f>Mese!X5</f>
        <v/>
      </c>
      <c r="F7" s="32">
        <f>IF(AND(ISNUMBER(D7),ISNUMBER(E7)),E7-D7,"")</f>
        <v/>
      </c>
      <c r="G7" s="4">
        <f>IF(AND(D7="",E7=""),"Sì",IF(AND(ISNUMBER(D7),ISNUMBER(E7)),IF(ABS(E7-D7)&lt;=1E-9*MAX(1,ABS(D7)),"Sì","No"),IF(D7=E7,"Sì","No")))</f>
        <v/>
      </c>
    </row>
    <row r="8">
      <c r="A8" s="4" t="inlineStr">
        <is>
          <t>Mese</t>
        </is>
      </c>
      <c r="B8" s="4" t="inlineStr">
        <is>
          <t>A001 scatti_n atteso</t>
        </is>
      </c>
      <c r="D8" s="15" t="n">
        <v>0</v>
      </c>
      <c r="E8" s="24">
        <f>Mese!Z5</f>
        <v/>
      </c>
      <c r="F8" s="32">
        <f>IF(AND(ISNUMBER(D8),ISNUMBER(E8)),E8-D8,"")</f>
        <v/>
      </c>
      <c r="G8" s="4">
        <f>IF(AND(D8="",E8=""),"Sì",IF(AND(ISNUMBER(D8),ISNUMBER(E8)),IF(ABS(E8-D8)&lt;=1E-9*MAX(1,ABS(D8)),"Sì","No"),IF(D8=E8,"Sì","No")))</f>
        <v/>
      </c>
    </row>
    <row r="9">
      <c r="A9" s="4" t="inlineStr">
        <is>
          <t>Mese</t>
        </is>
      </c>
      <c r="B9" s="4" t="inlineStr">
        <is>
          <t>A001 scatti atteso</t>
        </is>
      </c>
      <c r="D9" s="30" t="n">
        <v>0</v>
      </c>
      <c r="E9" s="31">
        <f>Mese!AA5</f>
        <v/>
      </c>
      <c r="F9" s="32">
        <f>IF(AND(ISNUMBER(D9),ISNUMBER(E9)),E9-D9,"")</f>
        <v/>
      </c>
      <c r="G9" s="4">
        <f>IF(AND(D9="",E9=""),"Sì",IF(AND(ISNUMBER(D9),ISNUMBER(E9)),IF(ABS(E9-D9)&lt;=1E-9*MAX(1,ABS(D9)),"Sì","No"),IF(D9=E9,"Sì","No")))</f>
        <v/>
      </c>
    </row>
    <row r="10">
      <c r="A10" s="4" t="inlineStr">
        <is>
          <t>Mese</t>
        </is>
      </c>
      <c r="B10" s="4" t="inlineStr">
        <is>
          <t>A001 contributi_inps atteso</t>
        </is>
      </c>
      <c r="D10" s="30" t="n">
        <v>155.31</v>
      </c>
      <c r="E10" s="31">
        <f>Mese!AB5</f>
        <v/>
      </c>
      <c r="F10" s="32">
        <f>IF(AND(ISNUMBER(D10),ISNUMBER(E10)),E10-D10,"")</f>
        <v/>
      </c>
      <c r="G10" s="4">
        <f>IF(AND(D10="",E10=""),"Sì",IF(AND(ISNUMBER(D10),ISNUMBER(E10)),IF(ABS(E10-D10)&lt;=1E-9*MAX(1,ABS(D10)),"Sì","No"),IF(D10=E10,"Sì","No")))</f>
        <v/>
      </c>
    </row>
    <row r="11">
      <c r="A11" s="4" t="inlineStr">
        <is>
          <t>Mese</t>
        </is>
      </c>
      <c r="B11" s="4" t="inlineStr">
        <is>
          <t>A001 quota_tfr atteso</t>
        </is>
      </c>
      <c r="D11" s="30" t="n">
        <v>146.02</v>
      </c>
      <c r="E11" s="31">
        <f>Mese!AC5</f>
        <v/>
      </c>
      <c r="F11" s="32">
        <f>IF(AND(ISNUMBER(D11),ISNUMBER(E11)),E11-D11,"")</f>
        <v/>
      </c>
      <c r="G11" s="4">
        <f>IF(AND(D11="",E11=""),"Sì",IF(AND(ISNUMBER(D11),ISNUMBER(E11)),IF(ABS(E11-D11)&lt;=1E-9*MAX(1,ABS(D11)),"Sì","No"),IF(D11=E11,"Sì","No")))</f>
        <v/>
      </c>
    </row>
    <row r="12">
      <c r="A12" s="4" t="inlineStr">
        <is>
          <t>Mese</t>
        </is>
      </c>
      <c r="B12" s="4" t="inlineStr">
        <is>
          <t>A001 ferie_residuo atteso</t>
        </is>
      </c>
      <c r="D12" s="30" t="n">
        <v>8.8527</v>
      </c>
      <c r="E12" s="31">
        <f>Mese!AE5</f>
        <v/>
      </c>
      <c r="F12" s="32">
        <f>IF(AND(ISNUMBER(D12),ISNUMBER(E12)),E12-D12,"")</f>
        <v/>
      </c>
      <c r="G12" s="4">
        <f>IF(AND(D12="",E12=""),"Sì",IF(AND(ISNUMBER(D12),ISNUMBER(E12)),IF(ABS(E12-D12)&lt;=1E-9*MAX(1,ABS(D12)),"Sì","No"),IF(D12=E12,"Sì","No")))</f>
        <v/>
      </c>
    </row>
    <row r="13">
      <c r="A13" s="4" t="inlineStr">
        <is>
          <t>Mese</t>
        </is>
      </c>
      <c r="B13" s="4" t="inlineStr">
        <is>
          <t>A001 netto atteso</t>
        </is>
      </c>
      <c r="D13" s="30" t="n">
        <v>1310</v>
      </c>
      <c r="E13" s="31">
        <f>Mese!AG5</f>
        <v/>
      </c>
      <c r="F13" s="32">
        <f>IF(AND(ISNUMBER(D13),ISNUMBER(E13)),E13-D13,"")</f>
        <v/>
      </c>
      <c r="G13" s="4">
        <f>IF(AND(D13="",E13=""),"Sì",IF(AND(ISNUMBER(D13),ISNUMBER(E13)),IF(ABS(E13-D13)&lt;=1E-9*MAX(1,ABS(D13)),"Sì","No"),IF(D13=E13,"Sì","No")))</f>
        <v/>
      </c>
    </row>
    <row r="14">
      <c r="A14" s="4" t="inlineStr">
        <is>
          <t>Mese</t>
        </is>
      </c>
      <c r="B14" s="4" t="inlineStr">
        <is>
          <t>A001 ratei_13 atteso</t>
        </is>
      </c>
      <c r="D14" s="15" t="n">
        <v>8</v>
      </c>
      <c r="E14" s="24">
        <f>Mese!AW5</f>
        <v/>
      </c>
      <c r="F14" s="32">
        <f>IF(AND(ISNUMBER(D14),ISNUMBER(E14)),E14-D14,"")</f>
        <v/>
      </c>
      <c r="G14" s="4">
        <f>IF(AND(D14="",E14=""),"Sì",IF(AND(ISNUMBER(D14),ISNUMBER(E14)),IF(ABS(E14-D14)&lt;=1E-9*MAX(1,ABS(D14)),"Sì","No"),IF(D14=E14,"Sì","No")))</f>
        <v/>
      </c>
    </row>
    <row r="15">
      <c r="A15" s="4" t="inlineStr">
        <is>
          <t>Mese</t>
        </is>
      </c>
      <c r="B15" s="4" t="inlineStr">
        <is>
          <t>A001 ratei_14 atteso</t>
        </is>
      </c>
      <c r="D15" s="15" t="n">
        <v>3</v>
      </c>
      <c r="E15" s="24">
        <f>Mese!AX5</f>
        <v/>
      </c>
      <c r="F15" s="32">
        <f>IF(AND(ISNUMBER(D15),ISNUMBER(E15)),E15-D15,"")</f>
        <v/>
      </c>
      <c r="G15" s="4">
        <f>IF(AND(D15="",E15=""),"Sì",IF(AND(ISNUMBER(D15),ISNUMBER(E15)),IF(ABS(E15-D15)&lt;=1E-9*MAX(1,ABS(D15)),"Sì","No"),IF(D15=E15,"Sì","No")))</f>
        <v/>
      </c>
    </row>
    <row r="16">
      <c r="A16" s="4" t="inlineStr">
        <is>
          <t>Mese</t>
        </is>
      </c>
      <c r="B16" s="4" t="inlineStr">
        <is>
          <t>A007 tabellare atteso</t>
        </is>
      </c>
      <c r="D16" s="30" t="n">
        <v>2504.06</v>
      </c>
      <c r="E16" s="31">
        <f>Mese!X11</f>
        <v/>
      </c>
      <c r="F16" s="32">
        <f>IF(AND(ISNUMBER(D16),ISNUMBER(E16)),E16-D16,"")</f>
        <v/>
      </c>
      <c r="G16" s="4">
        <f>IF(AND(D16="",E16=""),"Sì",IF(AND(ISNUMBER(D16),ISNUMBER(E16)),IF(ABS(E16-D16)&lt;=1E-9*MAX(1,ABS(D16)),"Sì","No"),IF(D16=E16,"Sì","No")))</f>
        <v/>
      </c>
    </row>
    <row r="17">
      <c r="A17" s="4" t="inlineStr">
        <is>
          <t>Mese</t>
        </is>
      </c>
      <c r="B17" s="4" t="inlineStr">
        <is>
          <t>A007 scatti_n atteso</t>
        </is>
      </c>
      <c r="D17" s="15" t="n">
        <v>2</v>
      </c>
      <c r="E17" s="24">
        <f>Mese!Z11</f>
        <v/>
      </c>
      <c r="F17" s="32">
        <f>IF(AND(ISNUMBER(D17),ISNUMBER(E17)),E17-D17,"")</f>
        <v/>
      </c>
      <c r="G17" s="4">
        <f>IF(AND(D17="",E17=""),"Sì",IF(AND(ISNUMBER(D17),ISNUMBER(E17)),IF(ABS(E17-D17)&lt;=1E-9*MAX(1,ABS(D17)),"Sì","No"),IF(D17=E17,"Sì","No")))</f>
        <v/>
      </c>
    </row>
    <row r="18">
      <c r="A18" s="4" t="inlineStr">
        <is>
          <t>Mese</t>
        </is>
      </c>
      <c r="B18" s="4" t="inlineStr">
        <is>
          <t>A007 scatti atteso</t>
        </is>
      </c>
      <c r="D18" s="30" t="n">
        <v>49.68</v>
      </c>
      <c r="E18" s="31">
        <f>Mese!AA11</f>
        <v/>
      </c>
      <c r="F18" s="32">
        <f>IF(AND(ISNUMBER(D18),ISNUMBER(E18)),E18-D18,"")</f>
        <v/>
      </c>
      <c r="G18" s="4">
        <f>IF(AND(D18="",E18=""),"Sì",IF(AND(ISNUMBER(D18),ISNUMBER(E18)),IF(ABS(E18-D18)&lt;=1E-9*MAX(1,ABS(D18)),"Sì","No"),IF(D18=E18,"Sì","No")))</f>
        <v/>
      </c>
    </row>
    <row r="19">
      <c r="A19" s="4" t="inlineStr">
        <is>
          <t>Mese</t>
        </is>
      </c>
      <c r="B19" s="4" t="inlineStr">
        <is>
          <t>A007 contributi_inps atteso</t>
        </is>
      </c>
      <c r="D19" s="30" t="n">
        <v>250.8</v>
      </c>
      <c r="E19" s="31">
        <f>Mese!AB11</f>
        <v/>
      </c>
      <c r="F19" s="32">
        <f>IF(AND(ISNUMBER(D19),ISNUMBER(E19)),E19-D19,"")</f>
        <v/>
      </c>
      <c r="G19" s="4">
        <f>IF(AND(D19="",E19=""),"Sì",IF(AND(ISNUMBER(D19),ISNUMBER(E19)),IF(ABS(E19-D19)&lt;=1E-9*MAX(1,ABS(D19)),"Sì","No"),IF(D19=E19,"Sì","No")))</f>
        <v/>
      </c>
    </row>
    <row r="20">
      <c r="A20" s="4" t="inlineStr">
        <is>
          <t>Mese</t>
        </is>
      </c>
      <c r="B20" s="4" t="inlineStr">
        <is>
          <t>A007 quota_tfr atteso</t>
        </is>
      </c>
      <c r="D20" s="30" t="n">
        <v>235.83</v>
      </c>
      <c r="E20" s="31">
        <f>Mese!AC11</f>
        <v/>
      </c>
      <c r="F20" s="32">
        <f>IF(AND(ISNUMBER(D20),ISNUMBER(E20)),E20-D20,"")</f>
        <v/>
      </c>
      <c r="G20" s="4">
        <f>IF(AND(D20="",E20=""),"Sì",IF(AND(ISNUMBER(D20),ISNUMBER(E20)),IF(ABS(E20-D20)&lt;=1E-9*MAX(1,ABS(D20)),"Sì","No"),IF(D20=E20,"Sì","No")))</f>
        <v/>
      </c>
    </row>
    <row r="21">
      <c r="A21" s="4" t="inlineStr">
        <is>
          <t>Mese</t>
        </is>
      </c>
      <c r="B21" s="4" t="inlineStr">
        <is>
          <t>A007 ferie_residuo atteso</t>
        </is>
      </c>
      <c r="D21" s="30" t="n">
        <v>19.5186</v>
      </c>
      <c r="E21" s="31">
        <f>Mese!AE11</f>
        <v/>
      </c>
      <c r="F21" s="32">
        <f>IF(AND(ISNUMBER(D21),ISNUMBER(E21)),E21-D21,"")</f>
        <v/>
      </c>
      <c r="G21" s="4">
        <f>IF(AND(D21="",E21=""),"Sì",IF(AND(ISNUMBER(D21),ISNUMBER(E21)),IF(ABS(E21-D21)&lt;=1E-9*MAX(1,ABS(D21)),"Sì","No"),IF(D21=E21,"Sì","No")))</f>
        <v/>
      </c>
    </row>
    <row r="22">
      <c r="A22" s="4" t="inlineStr">
        <is>
          <t>Mese</t>
        </is>
      </c>
      <c r="B22" s="4" t="inlineStr">
        <is>
          <t>A007 netto atteso</t>
        </is>
      </c>
      <c r="D22" s="30" t="n">
        <v>1970.28</v>
      </c>
      <c r="E22" s="31">
        <f>Mese!AG11</f>
        <v/>
      </c>
      <c r="F22" s="32">
        <f>IF(AND(ISNUMBER(D22),ISNUMBER(E22)),E22-D22,"")</f>
        <v/>
      </c>
      <c r="G22" s="4">
        <f>IF(AND(D22="",E22=""),"Sì",IF(AND(ISNUMBER(D22),ISNUMBER(E22)),IF(ABS(E22-D22)&lt;=1E-9*MAX(1,ABS(D22)),"Sì","No"),IF(D22=E22,"Sì","No")))</f>
        <v/>
      </c>
    </row>
    <row r="23">
      <c r="A23" s="4" t="inlineStr">
        <is>
          <t>Mese</t>
        </is>
      </c>
      <c r="B23" s="4" t="inlineStr">
        <is>
          <t>A007 ratei_13 atteso</t>
        </is>
      </c>
      <c r="D23" s="15" t="n">
        <v>9</v>
      </c>
      <c r="E23" s="24">
        <f>Mese!AW11</f>
        <v/>
      </c>
      <c r="F23" s="32">
        <f>IF(AND(ISNUMBER(D23),ISNUMBER(E23)),E23-D23,"")</f>
        <v/>
      </c>
      <c r="G23" s="4">
        <f>IF(AND(D23="",E23=""),"Sì",IF(AND(ISNUMBER(D23),ISNUMBER(E23)),IF(ABS(E23-D23)&lt;=1E-9*MAX(1,ABS(D23)),"Sì","No"),IF(D23=E23,"Sì","No")))</f>
        <v/>
      </c>
    </row>
    <row r="24">
      <c r="A24" s="4" t="inlineStr">
        <is>
          <t>Mese</t>
        </is>
      </c>
      <c r="B24" s="4" t="inlineStr">
        <is>
          <t>A007 ratei_14 atteso</t>
        </is>
      </c>
      <c r="D24" s="15" t="n">
        <v>3</v>
      </c>
      <c r="E24" s="24">
        <f>Mese!AX11</f>
        <v/>
      </c>
      <c r="F24" s="32">
        <f>IF(AND(ISNUMBER(D24),ISNUMBER(E24)),E24-D24,"")</f>
        <v/>
      </c>
      <c r="G24" s="4">
        <f>IF(AND(D24="",E24=""),"Sì",IF(AND(ISNUMBER(D24),ISNUMBER(E24)),IF(ABS(E24-D24)&lt;=1E-9*MAX(1,ABS(D24)),"Sì","No"),IF(D24=E24,"Sì","No")))</f>
        <v/>
      </c>
    </row>
    <row r="25">
      <c r="A25" s="4" t="inlineStr">
        <is>
          <t>Mese</t>
        </is>
      </c>
      <c r="B25" s="4" t="inlineStr">
        <is>
          <t>A013 tabellare atteso</t>
        </is>
      </c>
      <c r="D25" s="30" t="n">
        <v>1336.26</v>
      </c>
      <c r="E25" s="31">
        <f>Mese!X17</f>
        <v/>
      </c>
      <c r="F25" s="32">
        <f>IF(AND(ISNUMBER(D25),ISNUMBER(E25)),E25-D25,"")</f>
        <v/>
      </c>
      <c r="G25" s="4">
        <f>IF(AND(D25="",E25=""),"Sì",IF(AND(ISNUMBER(D25),ISNUMBER(E25)),IF(ABS(E25-D25)&lt;=1E-9*MAX(1,ABS(D25)),"Sì","No"),IF(D25=E25,"Sì","No")))</f>
        <v/>
      </c>
    </row>
    <row r="26">
      <c r="A26" s="4" t="inlineStr">
        <is>
          <t>Mese</t>
        </is>
      </c>
      <c r="B26" s="4" t="inlineStr">
        <is>
          <t>A013 scatti_n atteso</t>
        </is>
      </c>
      <c r="D26" s="15" t="n">
        <v>7</v>
      </c>
      <c r="E26" s="24">
        <f>Mese!Z17</f>
        <v/>
      </c>
      <c r="F26" s="32">
        <f>IF(AND(ISNUMBER(D26),ISNUMBER(E26)),E26-D26,"")</f>
        <v/>
      </c>
      <c r="G26" s="4">
        <f>IF(AND(D26="",E26=""),"Sì",IF(AND(ISNUMBER(D26),ISNUMBER(E26)),IF(ABS(E26-D26)&lt;=1E-9*MAX(1,ABS(D26)),"Sì","No"),IF(D26=E26,"Sì","No")))</f>
        <v/>
      </c>
    </row>
    <row r="27">
      <c r="A27" s="4" t="inlineStr">
        <is>
          <t>Mese</t>
        </is>
      </c>
      <c r="B27" s="4" t="inlineStr">
        <is>
          <t>A013 scatti atteso</t>
        </is>
      </c>
      <c r="D27" s="30" t="n">
        <v>108.47</v>
      </c>
      <c r="E27" s="31">
        <f>Mese!AA17</f>
        <v/>
      </c>
      <c r="F27" s="32">
        <f>IF(AND(ISNUMBER(D27),ISNUMBER(E27)),E27-D27,"")</f>
        <v/>
      </c>
      <c r="G27" s="4">
        <f>IF(AND(D27="",E27=""),"Sì",IF(AND(ISNUMBER(D27),ISNUMBER(E27)),IF(ABS(E27-D27)&lt;=1E-9*MAX(1,ABS(D27)),"Sì","No"),IF(D27=E27,"Sì","No")))</f>
        <v/>
      </c>
    </row>
    <row r="28">
      <c r="A28" s="4" t="inlineStr">
        <is>
          <t>Mese</t>
        </is>
      </c>
      <c r="B28" s="4" t="inlineStr">
        <is>
          <t>A013 contributi_inps atteso</t>
        </is>
      </c>
      <c r="D28" s="30" t="n">
        <v>132.8</v>
      </c>
      <c r="E28" s="31">
        <f>Mese!AB17</f>
        <v/>
      </c>
      <c r="F28" s="32">
        <f>IF(AND(ISNUMBER(D28),ISNUMBER(E28)),E28-D28,"")</f>
        <v/>
      </c>
      <c r="G28" s="4">
        <f>IF(AND(D28="",E28=""),"Sì",IF(AND(ISNUMBER(D28),ISNUMBER(E28)),IF(ABS(E28-D28)&lt;=1E-9*MAX(1,ABS(D28)),"Sì","No"),IF(D28=E28,"Sì","No")))</f>
        <v/>
      </c>
    </row>
    <row r="29">
      <c r="A29" s="4" t="inlineStr">
        <is>
          <t>Mese</t>
        </is>
      </c>
      <c r="B29" s="4" t="inlineStr">
        <is>
          <t>A013 quota_tfr atteso</t>
        </is>
      </c>
      <c r="D29" s="30" t="n">
        <v>124.85</v>
      </c>
      <c r="E29" s="31">
        <f>Mese!AC17</f>
        <v/>
      </c>
      <c r="F29" s="32">
        <f>IF(AND(ISNUMBER(D29),ISNUMBER(E29)),E29-D29,"")</f>
        <v/>
      </c>
      <c r="G29" s="4">
        <f>IF(AND(D29="",E29=""),"Sì",IF(AND(ISNUMBER(D29),ISNUMBER(E29)),IF(ABS(E29-D29)&lt;=1E-9*MAX(1,ABS(D29)),"Sì","No"),IF(D29=E29,"Sì","No")))</f>
        <v/>
      </c>
    </row>
    <row r="30">
      <c r="A30" s="4" t="inlineStr">
        <is>
          <t>Mese</t>
        </is>
      </c>
      <c r="B30" s="4" t="inlineStr">
        <is>
          <t>A013 ferie_residuo atteso</t>
        </is>
      </c>
      <c r="D30" s="30" t="n">
        <v>11.5466</v>
      </c>
      <c r="E30" s="31">
        <f>Mese!AE17</f>
        <v/>
      </c>
      <c r="F30" s="32">
        <f>IF(AND(ISNUMBER(D30),ISNUMBER(E30)),E30-D30,"")</f>
        <v/>
      </c>
      <c r="G30" s="4">
        <f>IF(AND(D30="",E30=""),"Sì",IF(AND(ISNUMBER(D30),ISNUMBER(E30)),IF(ABS(E30-D30)&lt;=1E-9*MAX(1,ABS(D30)),"Sì","No"),IF(D30=E30,"Sì","No")))</f>
        <v/>
      </c>
    </row>
    <row r="31">
      <c r="A31" s="4" t="inlineStr">
        <is>
          <t>Mese</t>
        </is>
      </c>
      <c r="B31" s="4" t="inlineStr">
        <is>
          <t>A013 netto atteso</t>
        </is>
      </c>
      <c r="D31" s="30" t="n">
        <v>1150.95</v>
      </c>
      <c r="E31" s="31">
        <f>Mese!AG17</f>
        <v/>
      </c>
      <c r="F31" s="32">
        <f>IF(AND(ISNUMBER(D31),ISNUMBER(E31)),E31-D31,"")</f>
        <v/>
      </c>
      <c r="G31" s="4">
        <f>IF(AND(D31="",E31=""),"Sì",IF(AND(ISNUMBER(D31),ISNUMBER(E31)),IF(ABS(E31-D31)&lt;=1E-9*MAX(1,ABS(D31)),"Sì","No"),IF(D31=E31,"Sì","No")))</f>
        <v/>
      </c>
    </row>
    <row r="32">
      <c r="A32" s="4" t="inlineStr">
        <is>
          <t>Mese</t>
        </is>
      </c>
      <c r="B32" s="4" t="inlineStr">
        <is>
          <t>A013 ratei_13 atteso</t>
        </is>
      </c>
      <c r="D32" s="15" t="n">
        <v>9</v>
      </c>
      <c r="E32" s="24">
        <f>Mese!AW17</f>
        <v/>
      </c>
      <c r="F32" s="32">
        <f>IF(AND(ISNUMBER(D32),ISNUMBER(E32)),E32-D32,"")</f>
        <v/>
      </c>
      <c r="G32" s="4">
        <f>IF(AND(D32="",E32=""),"Sì",IF(AND(ISNUMBER(D32),ISNUMBER(E32)),IF(ABS(E32-D32)&lt;=1E-9*MAX(1,ABS(D32)),"Sì","No"),IF(D32=E32,"Sì","No")))</f>
        <v/>
      </c>
    </row>
    <row r="33">
      <c r="A33" s="4" t="inlineStr">
        <is>
          <t>Mese</t>
        </is>
      </c>
      <c r="B33" s="4" t="inlineStr">
        <is>
          <t>A013 ratei_14 atteso</t>
        </is>
      </c>
      <c r="D33" s="15" t="n">
        <v>3</v>
      </c>
      <c r="E33" s="24">
        <f>Mese!AX17</f>
        <v/>
      </c>
      <c r="F33" s="32">
        <f>IF(AND(ISNUMBER(D33),ISNUMBER(E33)),E33-D33,"")</f>
        <v/>
      </c>
      <c r="G33" s="4">
        <f>IF(AND(D33="",E33=""),"Sì",IF(AND(ISNUMBER(D33),ISNUMBER(E33)),IF(ABS(E33-D33)&lt;=1E-9*MAX(1,ABS(D33)),"Sì","No"),IF(D33=E33,"Sì","No")))</f>
        <v/>
      </c>
    </row>
    <row r="34">
      <c r="A34" s="4" t="inlineStr">
        <is>
          <t>Mese</t>
        </is>
      </c>
      <c r="B34" s="4" t="inlineStr">
        <is>
          <t>B019 tabellare atteso</t>
        </is>
      </c>
      <c r="D34" s="30" t="n">
        <v>2233.58</v>
      </c>
      <c r="E34" s="31">
        <f>Mese!X23</f>
        <v/>
      </c>
      <c r="F34" s="32">
        <f>IF(AND(ISNUMBER(D34),ISNUMBER(E34)),E34-D34,"")</f>
        <v/>
      </c>
      <c r="G34" s="4">
        <f>IF(AND(D34="",E34=""),"Sì",IF(AND(ISNUMBER(D34),ISNUMBER(E34)),IF(ABS(E34-D34)&lt;=1E-9*MAX(1,ABS(D34)),"Sì","No"),IF(D34=E34,"Sì","No")))</f>
        <v/>
      </c>
    </row>
    <row r="35">
      <c r="A35" s="4" t="inlineStr">
        <is>
          <t>Mese</t>
        </is>
      </c>
      <c r="B35" s="4" t="inlineStr">
        <is>
          <t>B019 scatti_n atteso</t>
        </is>
      </c>
      <c r="D35" s="15" t="n">
        <v>6</v>
      </c>
      <c r="E35" s="24">
        <f>Mese!Z23</f>
        <v/>
      </c>
      <c r="F35" s="32">
        <f>IF(AND(ISNUMBER(D35),ISNUMBER(E35)),E35-D35,"")</f>
        <v/>
      </c>
      <c r="G35" s="4">
        <f>IF(AND(D35="",E35=""),"Sì",IF(AND(ISNUMBER(D35),ISNUMBER(E35)),IF(ABS(E35-D35)&lt;=1E-9*MAX(1,ABS(D35)),"Sì","No"),IF(D35=E35,"Sì","No")))</f>
        <v/>
      </c>
    </row>
    <row r="36">
      <c r="A36" s="4" t="inlineStr">
        <is>
          <t>Mese</t>
        </is>
      </c>
      <c r="B36" s="4" t="inlineStr">
        <is>
          <t>B019 scatti atteso</t>
        </is>
      </c>
      <c r="D36" s="30" t="n">
        <v>136.98</v>
      </c>
      <c r="E36" s="31">
        <f>Mese!AA23</f>
        <v/>
      </c>
      <c r="F36" s="32">
        <f>IF(AND(ISNUMBER(D36),ISNUMBER(E36)),E36-D36,"")</f>
        <v/>
      </c>
      <c r="G36" s="4">
        <f>IF(AND(D36="",E36=""),"Sì",IF(AND(ISNUMBER(D36),ISNUMBER(E36)),IF(ABS(E36-D36)&lt;=1E-9*MAX(1,ABS(D36)),"Sì","No"),IF(D36=E36,"Sì","No")))</f>
        <v/>
      </c>
    </row>
    <row r="37">
      <c r="A37" s="4" t="inlineStr">
        <is>
          <t>Mese</t>
        </is>
      </c>
      <c r="B37" s="4" t="inlineStr">
        <is>
          <t>B019 contributi_inps atteso</t>
        </is>
      </c>
      <c r="D37" s="30" t="n">
        <v>217.89</v>
      </c>
      <c r="E37" s="31">
        <f>Mese!AB23</f>
        <v/>
      </c>
      <c r="F37" s="32">
        <f>IF(AND(ISNUMBER(D37),ISNUMBER(E37)),E37-D37,"")</f>
        <v/>
      </c>
      <c r="G37" s="4">
        <f>IF(AND(D37="",E37=""),"Sì",IF(AND(ISNUMBER(D37),ISNUMBER(E37)),IF(ABS(E37-D37)&lt;=1E-9*MAX(1,ABS(D37)),"Sì","No"),IF(D37=E37,"Sì","No")))</f>
        <v/>
      </c>
    </row>
    <row r="38">
      <c r="A38" s="4" t="inlineStr">
        <is>
          <t>Mese</t>
        </is>
      </c>
      <c r="B38" s="4" t="inlineStr">
        <is>
          <t>B019 quota_tfr atteso</t>
        </is>
      </c>
      <c r="D38" s="30" t="n">
        <v>204.86</v>
      </c>
      <c r="E38" s="31">
        <f>Mese!AC23</f>
        <v/>
      </c>
      <c r="F38" s="32">
        <f>IF(AND(ISNUMBER(D38),ISNUMBER(E38)),E38-D38,"")</f>
        <v/>
      </c>
      <c r="G38" s="4">
        <f>IF(AND(D38="",E38=""),"Sì",IF(AND(ISNUMBER(D38),ISNUMBER(E38)),IF(ABS(E38-D38)&lt;=1E-9*MAX(1,ABS(D38)),"Sì","No"),IF(D38=E38,"Sì","No")))</f>
        <v/>
      </c>
    </row>
    <row r="39">
      <c r="A39" s="4" t="inlineStr">
        <is>
          <t>Mese</t>
        </is>
      </c>
      <c r="B39" s="4" t="inlineStr">
        <is>
          <t>B019 ferie_residuo atteso</t>
        </is>
      </c>
      <c r="D39" s="30" t="n">
        <v>22.2797</v>
      </c>
      <c r="E39" s="31">
        <f>Mese!AE23</f>
        <v/>
      </c>
      <c r="F39" s="32">
        <f>IF(AND(ISNUMBER(D39),ISNUMBER(E39)),E39-D39,"")</f>
        <v/>
      </c>
      <c r="G39" s="4">
        <f>IF(AND(D39="",E39=""),"Sì",IF(AND(ISNUMBER(D39),ISNUMBER(E39)),IF(ABS(E39-D39)&lt;=1E-9*MAX(1,ABS(D39)),"Sì","No"),IF(D39=E39,"Sì","No")))</f>
        <v/>
      </c>
    </row>
    <row r="40">
      <c r="A40" s="4" t="inlineStr">
        <is>
          <t>Mese</t>
        </is>
      </c>
      <c r="B40" s="4" t="inlineStr">
        <is>
          <t>B019 netto atteso</t>
        </is>
      </c>
      <c r="D40" s="30" t="n">
        <v>1752.08</v>
      </c>
      <c r="E40" s="31">
        <f>Mese!AG23</f>
        <v/>
      </c>
      <c r="F40" s="32">
        <f>IF(AND(ISNUMBER(D40),ISNUMBER(E40)),E40-D40,"")</f>
        <v/>
      </c>
      <c r="G40" s="4">
        <f>IF(AND(D40="",E40=""),"Sì",IF(AND(ISNUMBER(D40),ISNUMBER(E40)),IF(ABS(E40-D40)&lt;=1E-9*MAX(1,ABS(D40)),"Sì","No"),IF(D40=E40,"Sì","No")))</f>
        <v/>
      </c>
    </row>
    <row r="41">
      <c r="A41" s="4" t="inlineStr">
        <is>
          <t>Mese</t>
        </is>
      </c>
      <c r="B41" s="4" t="inlineStr">
        <is>
          <t>B019 ratei_13 atteso</t>
        </is>
      </c>
      <c r="D41" s="15" t="n">
        <v>9</v>
      </c>
      <c r="E41" s="24">
        <f>Mese!AW23</f>
        <v/>
      </c>
      <c r="F41" s="32">
        <f>IF(AND(ISNUMBER(D41),ISNUMBER(E41)),E41-D41,"")</f>
        <v/>
      </c>
      <c r="G41" s="4">
        <f>IF(AND(D41="",E41=""),"Sì",IF(AND(ISNUMBER(D41),ISNUMBER(E41)),IF(ABS(E41-D41)&lt;=1E-9*MAX(1,ABS(D41)),"Sì","No"),IF(D41=E41,"Sì","No")))</f>
        <v/>
      </c>
    </row>
    <row r="42">
      <c r="A42" s="4" t="inlineStr">
        <is>
          <t>Mese</t>
        </is>
      </c>
      <c r="B42" s="4" t="inlineStr">
        <is>
          <t>B019 ratei_14 atteso</t>
        </is>
      </c>
      <c r="D42" s="15" t="n">
        <v>3</v>
      </c>
      <c r="E42" s="24">
        <f>Mese!AX23</f>
        <v/>
      </c>
      <c r="F42" s="32">
        <f>IF(AND(ISNUMBER(D42),ISNUMBER(E42)),E42-D42,"")</f>
        <v/>
      </c>
      <c r="G42" s="4">
        <f>IF(AND(D42="",E42=""),"Sì",IF(AND(ISNUMBER(D42),ISNUMBER(E42)),IF(ABS(E42-D42)&lt;=1E-9*MAX(1,ABS(D42)),"Sì","No"),IF(D42=E42,"Sì","No")))</f>
        <v/>
      </c>
    </row>
    <row r="43">
      <c r="A43" s="4" t="inlineStr">
        <is>
          <t>Mese</t>
        </is>
      </c>
      <c r="B43" s="4" t="inlineStr">
        <is>
          <t>B025 tabellare atteso</t>
        </is>
      </c>
      <c r="D43" s="30" t="n">
        <v>1395.89</v>
      </c>
      <c r="E43" s="31">
        <f>Mese!X29</f>
        <v/>
      </c>
      <c r="F43" s="32">
        <f>IF(AND(ISNUMBER(D43),ISNUMBER(E43)),E43-D43,"")</f>
        <v/>
      </c>
      <c r="G43" s="4">
        <f>IF(AND(D43="",E43=""),"Sì",IF(AND(ISNUMBER(D43),ISNUMBER(E43)),IF(ABS(E43-D43)&lt;=1E-9*MAX(1,ABS(D43)),"Sì","No"),IF(D43=E43,"Sì","No")))</f>
        <v/>
      </c>
    </row>
    <row r="44">
      <c r="A44" s="4" t="inlineStr">
        <is>
          <t>Mese</t>
        </is>
      </c>
      <c r="B44" s="4" t="inlineStr">
        <is>
          <t>B025 scatti_n atteso</t>
        </is>
      </c>
      <c r="D44" s="15" t="n">
        <v>2</v>
      </c>
      <c r="E44" s="24">
        <f>Mese!Z29</f>
        <v/>
      </c>
      <c r="F44" s="32">
        <f>IF(AND(ISNUMBER(D44),ISNUMBER(E44)),E44-D44,"")</f>
        <v/>
      </c>
      <c r="G44" s="4">
        <f>IF(AND(D44="",E44=""),"Sì",IF(AND(ISNUMBER(D44),ISNUMBER(E44)),IF(ABS(E44-D44)&lt;=1E-9*MAX(1,ABS(D44)),"Sì","No"),IF(D44=E44,"Sì","No")))</f>
        <v/>
      </c>
    </row>
    <row r="45">
      <c r="A45" s="4" t="inlineStr">
        <is>
          <t>Mese</t>
        </is>
      </c>
      <c r="B45" s="4" t="inlineStr">
        <is>
          <t>B025 scatti atteso</t>
        </is>
      </c>
      <c r="D45" s="30" t="n">
        <v>38.94</v>
      </c>
      <c r="E45" s="31">
        <f>Mese!AA29</f>
        <v/>
      </c>
      <c r="F45" s="32">
        <f>IF(AND(ISNUMBER(D45),ISNUMBER(E45)),E45-D45,"")</f>
        <v/>
      </c>
      <c r="G45" s="4">
        <f>IF(AND(D45="",E45=""),"Sì",IF(AND(ISNUMBER(D45),ISNUMBER(E45)),IF(ABS(E45-D45)&lt;=1E-9*MAX(1,ABS(D45)),"Sì","No"),IF(D45=E45,"Sì","No")))</f>
        <v/>
      </c>
    </row>
    <row r="46">
      <c r="A46" s="4" t="inlineStr">
        <is>
          <t>Mese</t>
        </is>
      </c>
      <c r="B46" s="4" t="inlineStr">
        <is>
          <t>B025 contributi_inps atteso</t>
        </is>
      </c>
      <c r="D46" s="30" t="n">
        <v>130.04</v>
      </c>
      <c r="E46" s="31">
        <f>Mese!AB29</f>
        <v/>
      </c>
      <c r="F46" s="32">
        <f>IF(AND(ISNUMBER(D46),ISNUMBER(E46)),E46-D46,"")</f>
        <v/>
      </c>
      <c r="G46" s="4">
        <f>IF(AND(D46="",E46=""),"Sì",IF(AND(ISNUMBER(D46),ISNUMBER(E46)),IF(ABS(E46-D46)&lt;=1E-9*MAX(1,ABS(D46)),"Sì","No"),IF(D46=E46,"Sì","No")))</f>
        <v/>
      </c>
    </row>
    <row r="47">
      <c r="A47" s="4" t="inlineStr">
        <is>
          <t>Mese</t>
        </is>
      </c>
      <c r="B47" s="4" t="inlineStr">
        <is>
          <t>B025 quota_tfr atteso</t>
        </is>
      </c>
      <c r="D47" s="30" t="n">
        <v>122.32</v>
      </c>
      <c r="E47" s="31">
        <f>Mese!AC29</f>
        <v/>
      </c>
      <c r="F47" s="32">
        <f>IF(AND(ISNUMBER(D47),ISNUMBER(E47)),E47-D47,"")</f>
        <v/>
      </c>
      <c r="G47" s="4">
        <f>IF(AND(D47="",E47=""),"Sì",IF(AND(ISNUMBER(D47),ISNUMBER(E47)),IF(ABS(E47-D47)&lt;=1E-9*MAX(1,ABS(D47)),"Sì","No"),IF(D47=E47,"Sì","No")))</f>
        <v/>
      </c>
    </row>
    <row r="48">
      <c r="A48" s="4" t="inlineStr">
        <is>
          <t>Mese</t>
        </is>
      </c>
      <c r="B48" s="4" t="inlineStr">
        <is>
          <t>B025 ferie_residuo atteso</t>
        </is>
      </c>
      <c r="D48" s="30" t="n">
        <v>18.5615</v>
      </c>
      <c r="E48" s="31">
        <f>Mese!AE29</f>
        <v/>
      </c>
      <c r="F48" s="32">
        <f>IF(AND(ISNUMBER(D48),ISNUMBER(E48)),E48-D48,"")</f>
        <v/>
      </c>
      <c r="G48" s="4">
        <f>IF(AND(D48="",E48=""),"Sì",IF(AND(ISNUMBER(D48),ISNUMBER(E48)),IF(ABS(E48-D48)&lt;=1E-9*MAX(1,ABS(D48)),"Sì","No"),IF(D48=E48,"Sì","No")))</f>
        <v/>
      </c>
    </row>
    <row r="49">
      <c r="A49" s="4" t="inlineStr">
        <is>
          <t>Mese</t>
        </is>
      </c>
      <c r="B49" s="4" t="inlineStr">
        <is>
          <t>B025 netto atteso</t>
        </is>
      </c>
      <c r="D49" s="30" t="n">
        <v>1131.92</v>
      </c>
      <c r="E49" s="31">
        <f>Mese!AG29</f>
        <v/>
      </c>
      <c r="F49" s="32">
        <f>IF(AND(ISNUMBER(D49),ISNUMBER(E49)),E49-D49,"")</f>
        <v/>
      </c>
      <c r="G49" s="4">
        <f>IF(AND(D49="",E49=""),"Sì",IF(AND(ISNUMBER(D49),ISNUMBER(E49)),IF(ABS(E49-D49)&lt;=1E-9*MAX(1,ABS(D49)),"Sì","No"),IF(D49=E49,"Sì","No")))</f>
        <v/>
      </c>
    </row>
    <row r="50">
      <c r="A50" s="4" t="inlineStr">
        <is>
          <t>Mese</t>
        </is>
      </c>
      <c r="B50" s="4" t="inlineStr">
        <is>
          <t>B025 ratei_13 atteso</t>
        </is>
      </c>
      <c r="D50" s="15" t="n">
        <v>9</v>
      </c>
      <c r="E50" s="24">
        <f>Mese!AW29</f>
        <v/>
      </c>
      <c r="F50" s="32">
        <f>IF(AND(ISNUMBER(D50),ISNUMBER(E50)),E50-D50,"")</f>
        <v/>
      </c>
      <c r="G50" s="4">
        <f>IF(AND(D50="",E50=""),"Sì",IF(AND(ISNUMBER(D50),ISNUMBER(E50)),IF(ABS(E50-D50)&lt;=1E-9*MAX(1,ABS(D50)),"Sì","No"),IF(D50=E50,"Sì","No")))</f>
        <v/>
      </c>
    </row>
    <row r="51">
      <c r="A51" s="4" t="inlineStr">
        <is>
          <t>Mese</t>
        </is>
      </c>
      <c r="B51" s="4" t="inlineStr">
        <is>
          <t>B025 ratei_14 atteso</t>
        </is>
      </c>
      <c r="D51" s="15" t="n">
        <v>3</v>
      </c>
      <c r="E51" s="24">
        <f>Mese!AX29</f>
        <v/>
      </c>
      <c r="F51" s="32">
        <f>IF(AND(ISNUMBER(D51),ISNUMBER(E51)),E51-D51,"")</f>
        <v/>
      </c>
      <c r="G51" s="4">
        <f>IF(AND(D51="",E51=""),"Sì",IF(AND(ISNUMBER(D51),ISNUMBER(E51)),IF(ABS(E51-D51)&lt;=1E-9*MAX(1,ABS(D51)),"Sì","No"),IF(D51=E51,"Sì","No")))</f>
        <v/>
      </c>
    </row>
    <row r="52">
      <c r="A52" s="4" t="inlineStr">
        <is>
          <t>Mese</t>
        </is>
      </c>
      <c r="B52" s="4" t="inlineStr">
        <is>
          <t>B031 tabellare atteso</t>
        </is>
      </c>
      <c r="D52" s="30" t="n">
        <v>890.84</v>
      </c>
      <c r="E52" s="31">
        <f>Mese!X35</f>
        <v/>
      </c>
      <c r="F52" s="32">
        <f>IF(AND(ISNUMBER(D52),ISNUMBER(E52)),E52-D52,"")</f>
        <v/>
      </c>
      <c r="G52" s="4">
        <f>IF(AND(D52="",E52=""),"Sì",IF(AND(ISNUMBER(D52),ISNUMBER(E52)),IF(ABS(E52-D52)&lt;=1E-9*MAX(1,ABS(D52)),"Sì","No"),IF(D52=E52,"Sì","No")))</f>
        <v/>
      </c>
    </row>
    <row r="53">
      <c r="A53" s="4" t="inlineStr">
        <is>
          <t>Mese</t>
        </is>
      </c>
      <c r="B53" s="4" t="inlineStr">
        <is>
          <t>B031 scatti_n atteso</t>
        </is>
      </c>
      <c r="D53" s="15" t="n">
        <v>4</v>
      </c>
      <c r="E53" s="24">
        <f>Mese!Z35</f>
        <v/>
      </c>
      <c r="F53" s="32">
        <f>IF(AND(ISNUMBER(D53),ISNUMBER(E53)),E53-D53,"")</f>
        <v/>
      </c>
      <c r="G53" s="4">
        <f>IF(AND(D53="",E53=""),"Sì",IF(AND(ISNUMBER(D53),ISNUMBER(E53)),IF(ABS(E53-D53)&lt;=1E-9*MAX(1,ABS(D53)),"Sì","No"),IF(D53=E53,"Sì","No")))</f>
        <v/>
      </c>
    </row>
    <row r="54">
      <c r="A54" s="4" t="inlineStr">
        <is>
          <t>Mese</t>
        </is>
      </c>
      <c r="B54" s="4" t="inlineStr">
        <is>
          <t>B031 scatti atteso</t>
        </is>
      </c>
      <c r="D54" s="30" t="n">
        <v>41.32</v>
      </c>
      <c r="E54" s="31">
        <f>Mese!AA35</f>
        <v/>
      </c>
      <c r="F54" s="32">
        <f>IF(AND(ISNUMBER(D54),ISNUMBER(E54)),E54-D54,"")</f>
        <v/>
      </c>
      <c r="G54" s="4">
        <f>IF(AND(D54="",E54=""),"Sì",IF(AND(ISNUMBER(D54),ISNUMBER(E54)),IF(ABS(E54-D54)&lt;=1E-9*MAX(1,ABS(D54)),"Sì","No"),IF(D54=E54,"Sì","No")))</f>
        <v/>
      </c>
    </row>
    <row r="55">
      <c r="A55" s="4" t="inlineStr">
        <is>
          <t>Mese</t>
        </is>
      </c>
      <c r="B55" s="4" t="inlineStr">
        <is>
          <t>B031 contributi_inps atteso</t>
        </is>
      </c>
      <c r="D55" s="30" t="n">
        <v>86.39</v>
      </c>
      <c r="E55" s="31">
        <f>Mese!AB35</f>
        <v/>
      </c>
      <c r="F55" s="32">
        <f>IF(AND(ISNUMBER(D55),ISNUMBER(E55)),E55-D55,"")</f>
        <v/>
      </c>
      <c r="G55" s="4">
        <f>IF(AND(D55="",E55=""),"Sì",IF(AND(ISNUMBER(D55),ISNUMBER(E55)),IF(ABS(E55-D55)&lt;=1E-9*MAX(1,ABS(D55)),"Sì","No"),IF(D55=E55,"Sì","No")))</f>
        <v/>
      </c>
    </row>
    <row r="56">
      <c r="A56" s="4" t="inlineStr">
        <is>
          <t>Mese</t>
        </is>
      </c>
      <c r="B56" s="4" t="inlineStr">
        <is>
          <t>B031 quota_tfr atteso</t>
        </is>
      </c>
      <c r="D56" s="30" t="n">
        <v>81.20999999999999</v>
      </c>
      <c r="E56" s="31">
        <f>Mese!AC35</f>
        <v/>
      </c>
      <c r="F56" s="32">
        <f>IF(AND(ISNUMBER(D56),ISNUMBER(E56)),E56-D56,"")</f>
        <v/>
      </c>
      <c r="G56" s="4">
        <f>IF(AND(D56="",E56=""),"Sì",IF(AND(ISNUMBER(D56),ISNUMBER(E56)),IF(ABS(E56-D56)&lt;=1E-9*MAX(1,ABS(D56)),"Sì","No"),IF(D56=E56,"Sì","No")))</f>
        <v/>
      </c>
    </row>
    <row r="57">
      <c r="A57" s="4" t="inlineStr">
        <is>
          <t>Mese</t>
        </is>
      </c>
      <c r="B57" s="4" t="inlineStr">
        <is>
          <t>B031 ferie_residuo atteso</t>
        </is>
      </c>
      <c r="D57" s="30" t="n">
        <v>4.921</v>
      </c>
      <c r="E57" s="31">
        <f>Mese!AE35</f>
        <v/>
      </c>
      <c r="F57" s="32">
        <f>IF(AND(ISNUMBER(D57),ISNUMBER(E57)),E57-D57,"")</f>
        <v/>
      </c>
      <c r="G57" s="4">
        <f>IF(AND(D57="",E57=""),"Sì",IF(AND(ISNUMBER(D57),ISNUMBER(E57)),IF(ABS(E57-D57)&lt;=1E-9*MAX(1,ABS(D57)),"Sì","No"),IF(D57=E57,"Sì","No")))</f>
        <v/>
      </c>
    </row>
    <row r="58">
      <c r="A58" s="4" t="inlineStr">
        <is>
          <t>Mese</t>
        </is>
      </c>
      <c r="B58" s="4" t="inlineStr">
        <is>
          <t>B031 netto atteso</t>
        </is>
      </c>
      <c r="D58" s="30" t="n">
        <v>807.13</v>
      </c>
      <c r="E58" s="31">
        <f>Mese!AG35</f>
        <v/>
      </c>
      <c r="F58" s="32">
        <f>IF(AND(ISNUMBER(D58),ISNUMBER(E58)),E58-D58,"")</f>
        <v/>
      </c>
      <c r="G58" s="4">
        <f>IF(AND(D58="",E58=""),"Sì",IF(AND(ISNUMBER(D58),ISNUMBER(E58)),IF(ABS(E58-D58)&lt;=1E-9*MAX(1,ABS(D58)),"Sì","No"),IF(D58=E58,"Sì","No")))</f>
        <v/>
      </c>
    </row>
    <row r="59">
      <c r="A59" s="4" t="inlineStr">
        <is>
          <t>Mese</t>
        </is>
      </c>
      <c r="B59" s="4" t="inlineStr">
        <is>
          <t>B031 ratei_13 atteso</t>
        </is>
      </c>
      <c r="D59" s="15" t="n">
        <v>9</v>
      </c>
      <c r="E59" s="24">
        <f>Mese!AW35</f>
        <v/>
      </c>
      <c r="F59" s="32">
        <f>IF(AND(ISNUMBER(D59),ISNUMBER(E59)),E59-D59,"")</f>
        <v/>
      </c>
      <c r="G59" s="4">
        <f>IF(AND(D59="",E59=""),"Sì",IF(AND(ISNUMBER(D59),ISNUMBER(E59)),IF(ABS(E59-D59)&lt;=1E-9*MAX(1,ABS(D59)),"Sì","No"),IF(D59=E59,"Sì","No")))</f>
        <v/>
      </c>
    </row>
    <row r="60">
      <c r="A60" s="4" t="inlineStr">
        <is>
          <t>Mese</t>
        </is>
      </c>
      <c r="B60" s="4" t="inlineStr">
        <is>
          <t>B031 ratei_14 atteso</t>
        </is>
      </c>
      <c r="D60" s="15" t="n">
        <v>3</v>
      </c>
      <c r="E60" s="24">
        <f>Mese!AX35</f>
        <v/>
      </c>
      <c r="F60" s="32">
        <f>IF(AND(ISNUMBER(D60),ISNUMBER(E60)),E60-D60,"")</f>
        <v/>
      </c>
      <c r="G60" s="4">
        <f>IF(AND(D60="",E60=""),"Sì",IF(AND(ISNUMBER(D60),ISNUMBER(E60)),IF(ABS(E60-D60)&lt;=1E-9*MAX(1,ABS(D60)),"Sì","No"),IF(D60=E60,"Sì","No")))</f>
        <v/>
      </c>
    </row>
    <row r="61">
      <c r="A61" s="4" t="inlineStr">
        <is>
          <t>Mese</t>
        </is>
      </c>
      <c r="B61" s="4" t="inlineStr">
        <is>
          <t>B037 tabellare atteso</t>
        </is>
      </c>
      <c r="D61" s="30" t="n">
        <v>1395.89</v>
      </c>
      <c r="E61" s="31">
        <f>Mese!X41</f>
        <v/>
      </c>
      <c r="F61" s="32">
        <f>IF(AND(ISNUMBER(D61),ISNUMBER(E61)),E61-D61,"")</f>
        <v/>
      </c>
      <c r="G61" s="4">
        <f>IF(AND(D61="",E61=""),"Sì",IF(AND(ISNUMBER(D61),ISNUMBER(E61)),IF(ABS(E61-D61)&lt;=1E-9*MAX(1,ABS(D61)),"Sì","No"),IF(D61=E61,"Sì","No")))</f>
        <v/>
      </c>
    </row>
    <row r="62">
      <c r="A62" s="4" t="inlineStr">
        <is>
          <t>Mese</t>
        </is>
      </c>
      <c r="B62" s="4" t="inlineStr">
        <is>
          <t>B037 scatti_n atteso</t>
        </is>
      </c>
      <c r="D62" s="15" t="n">
        <v>4</v>
      </c>
      <c r="E62" s="24">
        <f>Mese!Z41</f>
        <v/>
      </c>
      <c r="F62" s="32">
        <f>IF(AND(ISNUMBER(D62),ISNUMBER(E62)),E62-D62,"")</f>
        <v/>
      </c>
      <c r="G62" s="4">
        <f>IF(AND(D62="",E62=""),"Sì",IF(AND(ISNUMBER(D62),ISNUMBER(E62)),IF(ABS(E62-D62)&lt;=1E-9*MAX(1,ABS(D62)),"Sì","No"),IF(D62=E62,"Sì","No")))</f>
        <v/>
      </c>
    </row>
    <row r="63">
      <c r="A63" s="4" t="inlineStr">
        <is>
          <t>Mese</t>
        </is>
      </c>
      <c r="B63" s="4" t="inlineStr">
        <is>
          <t>B037 scatti atteso</t>
        </is>
      </c>
      <c r="D63" s="30" t="n">
        <v>77.88</v>
      </c>
      <c r="E63" s="31">
        <f>Mese!AA41</f>
        <v/>
      </c>
      <c r="F63" s="32">
        <f>IF(AND(ISNUMBER(D63),ISNUMBER(E63)),E63-D63,"")</f>
        <v/>
      </c>
      <c r="G63" s="4">
        <f>IF(AND(D63="",E63=""),"Sì",IF(AND(ISNUMBER(D63),ISNUMBER(E63)),IF(ABS(E63-D63)&lt;=1E-9*MAX(1,ABS(D63)),"Sì","No"),IF(D63=E63,"Sì","No")))</f>
        <v/>
      </c>
    </row>
    <row r="64">
      <c r="A64" s="4" t="inlineStr">
        <is>
          <t>Mese</t>
        </is>
      </c>
      <c r="B64" s="4" t="inlineStr">
        <is>
          <t>B037 contributi_inps atteso</t>
        </is>
      </c>
      <c r="D64" s="30" t="n">
        <v>135.46</v>
      </c>
      <c r="E64" s="31">
        <f>Mese!AB41</f>
        <v/>
      </c>
      <c r="F64" s="32">
        <f>IF(AND(ISNUMBER(D64),ISNUMBER(E64)),E64-D64,"")</f>
        <v/>
      </c>
      <c r="G64" s="4">
        <f>IF(AND(D64="",E64=""),"Sì",IF(AND(ISNUMBER(D64),ISNUMBER(E64)),IF(ABS(E64-D64)&lt;=1E-9*MAX(1,ABS(D64)),"Sì","No"),IF(D64=E64,"Sì","No")))</f>
        <v/>
      </c>
    </row>
    <row r="65">
      <c r="A65" s="4" t="inlineStr">
        <is>
          <t>Mese</t>
        </is>
      </c>
      <c r="B65" s="4" t="inlineStr">
        <is>
          <t>B037 quota_tfr atteso</t>
        </is>
      </c>
      <c r="D65" s="30" t="n">
        <v>127.36</v>
      </c>
      <c r="E65" s="31">
        <f>Mese!AC41</f>
        <v/>
      </c>
      <c r="F65" s="32">
        <f>IF(AND(ISNUMBER(D65),ISNUMBER(E65)),E65-D65,"")</f>
        <v/>
      </c>
      <c r="G65" s="4">
        <f>IF(AND(D65="",E65=""),"Sì",IF(AND(ISNUMBER(D65),ISNUMBER(E65)),IF(ABS(E65-D65)&lt;=1E-9*MAX(1,ABS(D65)),"Sì","No"),IF(D65=E65,"Sì","No")))</f>
        <v/>
      </c>
    </row>
    <row r="66">
      <c r="A66" s="4" t="inlineStr">
        <is>
          <t>Mese</t>
        </is>
      </c>
      <c r="B66" s="4" t="inlineStr">
        <is>
          <t>B037 ferie_residuo atteso</t>
        </is>
      </c>
      <c r="D66" s="30" t="n">
        <v>7.9933</v>
      </c>
      <c r="E66" s="31">
        <f>Mese!AE41</f>
        <v/>
      </c>
      <c r="F66" s="32">
        <f>IF(AND(ISNUMBER(D66),ISNUMBER(E66)),E66-D66,"")</f>
        <v/>
      </c>
      <c r="G66" s="4">
        <f>IF(AND(D66="",E66=""),"Sì",IF(AND(ISNUMBER(D66),ISNUMBER(E66)),IF(ABS(E66-D66)&lt;=1E-9*MAX(1,ABS(D66)),"Sì","No"),IF(D66=E66,"Sì","No")))</f>
        <v/>
      </c>
    </row>
    <row r="67">
      <c r="A67" s="4" t="inlineStr">
        <is>
          <t>Mese</t>
        </is>
      </c>
      <c r="B67" s="4" t="inlineStr">
        <is>
          <t>B037 netto atteso</t>
        </is>
      </c>
      <c r="D67" s="30" t="n">
        <v>1169.81</v>
      </c>
      <c r="E67" s="31">
        <f>Mese!AG41</f>
        <v/>
      </c>
      <c r="F67" s="32">
        <f>IF(AND(ISNUMBER(D67),ISNUMBER(E67)),E67-D67,"")</f>
        <v/>
      </c>
      <c r="G67" s="4">
        <f>IF(AND(D67="",E67=""),"Sì",IF(AND(ISNUMBER(D67),ISNUMBER(E67)),IF(ABS(E67-D67)&lt;=1E-9*MAX(1,ABS(D67)),"Sì","No"),IF(D67=E67,"Sì","No")))</f>
        <v/>
      </c>
    </row>
    <row r="68">
      <c r="A68" s="4" t="inlineStr">
        <is>
          <t>Mese</t>
        </is>
      </c>
      <c r="B68" s="4" t="inlineStr">
        <is>
          <t>B037 ratei_13 atteso</t>
        </is>
      </c>
      <c r="D68" s="15" t="n">
        <v>9</v>
      </c>
      <c r="E68" s="24">
        <f>Mese!AW41</f>
        <v/>
      </c>
      <c r="F68" s="32">
        <f>IF(AND(ISNUMBER(D68),ISNUMBER(E68)),E68-D68,"")</f>
        <v/>
      </c>
      <c r="G68" s="4">
        <f>IF(AND(D68="",E68=""),"Sì",IF(AND(ISNUMBER(D68),ISNUMBER(E68)),IF(ABS(E68-D68)&lt;=1E-9*MAX(1,ABS(D68)),"Sì","No"),IF(D68=E68,"Sì","No")))</f>
        <v/>
      </c>
    </row>
    <row r="69">
      <c r="A69" s="4" t="inlineStr">
        <is>
          <t>Mese</t>
        </is>
      </c>
      <c r="B69" s="4" t="inlineStr">
        <is>
          <t>B037 ratei_14 atteso</t>
        </is>
      </c>
      <c r="D69" s="15" t="n">
        <v>3</v>
      </c>
      <c r="E69" s="24">
        <f>Mese!AX41</f>
        <v/>
      </c>
      <c r="F69" s="32">
        <f>IF(AND(ISNUMBER(D69),ISNUMBER(E69)),E69-D69,"")</f>
        <v/>
      </c>
      <c r="G69" s="4">
        <f>IF(AND(D69="",E69=""),"Sì",IF(AND(ISNUMBER(D69),ISNUMBER(E69)),IF(ABS(E69-D69)&lt;=1E-9*MAX(1,ABS(D69)),"Sì","No"),IF(D69=E69,"Sì","No")))</f>
        <v/>
      </c>
    </row>
    <row r="70">
      <c r="A70" s="4" t="inlineStr">
        <is>
          <t>Mese</t>
        </is>
      </c>
      <c r="B70" s="4" t="inlineStr">
        <is>
          <t>B043 tabellare atteso</t>
        </is>
      </c>
      <c r="D70" s="30" t="n">
        <v>1658.01</v>
      </c>
      <c r="E70" s="31">
        <f>Mese!X47</f>
        <v/>
      </c>
      <c r="F70" s="32">
        <f>IF(AND(ISNUMBER(D70),ISNUMBER(E70)),E70-D70,"")</f>
        <v/>
      </c>
      <c r="G70" s="4">
        <f>IF(AND(D70="",E70=""),"Sì",IF(AND(ISNUMBER(D70),ISNUMBER(E70)),IF(ABS(E70-D70)&lt;=1E-9*MAX(1,ABS(D70)),"Sì","No"),IF(D70=E70,"Sì","No")))</f>
        <v/>
      </c>
    </row>
    <row r="71">
      <c r="A71" s="4" t="inlineStr">
        <is>
          <t>Mese</t>
        </is>
      </c>
      <c r="B71" s="4" t="inlineStr">
        <is>
          <t>B043 scatti_n atteso</t>
        </is>
      </c>
      <c r="D71" s="15" t="n">
        <v>2</v>
      </c>
      <c r="E71" s="24">
        <f>Mese!Z47</f>
        <v/>
      </c>
      <c r="F71" s="32">
        <f>IF(AND(ISNUMBER(D71),ISNUMBER(E71)),E71-D71,"")</f>
        <v/>
      </c>
      <c r="G71" s="4">
        <f>IF(AND(D71="",E71=""),"Sì",IF(AND(ISNUMBER(D71),ISNUMBER(E71)),IF(ABS(E71-D71)&lt;=1E-9*MAX(1,ABS(D71)),"Sì","No"),IF(D71=E71,"Sì","No")))</f>
        <v/>
      </c>
    </row>
    <row r="72">
      <c r="A72" s="4" t="inlineStr">
        <is>
          <t>Mese</t>
        </is>
      </c>
      <c r="B72" s="4" t="inlineStr">
        <is>
          <t>B043 scatti atteso</t>
        </is>
      </c>
      <c r="D72" s="30" t="n">
        <v>40.6</v>
      </c>
      <c r="E72" s="31">
        <f>Mese!AA47</f>
        <v/>
      </c>
      <c r="F72" s="32">
        <f>IF(AND(ISNUMBER(D72),ISNUMBER(E72)),E72-D72,"")</f>
        <v/>
      </c>
      <c r="G72" s="4">
        <f>IF(AND(D72="",E72=""),"Sì",IF(AND(ISNUMBER(D72),ISNUMBER(E72)),IF(ABS(E72-D72)&lt;=1E-9*MAX(1,ABS(D72)),"Sì","No"),IF(D72=E72,"Sì","No")))</f>
        <v/>
      </c>
    </row>
    <row r="73">
      <c r="A73" s="4" t="inlineStr">
        <is>
          <t>Mese</t>
        </is>
      </c>
      <c r="B73" s="4" t="inlineStr">
        <is>
          <t>B043 contributi_inps atteso</t>
        </is>
      </c>
      <c r="D73" s="30" t="n">
        <v>163.49</v>
      </c>
      <c r="E73" s="31">
        <f>Mese!AB47</f>
        <v/>
      </c>
      <c r="F73" s="32">
        <f>IF(AND(ISNUMBER(D73),ISNUMBER(E73)),E73-D73,"")</f>
        <v/>
      </c>
      <c r="G73" s="4">
        <f>IF(AND(D73="",E73=""),"Sì",IF(AND(ISNUMBER(D73),ISNUMBER(E73)),IF(ABS(E73-D73)&lt;=1E-9*MAX(1,ABS(D73)),"Sì","No"),IF(D73=E73,"Sì","No")))</f>
        <v/>
      </c>
    </row>
    <row r="74">
      <c r="A74" s="4" t="inlineStr">
        <is>
          <t>Mese</t>
        </is>
      </c>
      <c r="B74" s="4" t="inlineStr">
        <is>
          <t>B043 quota_tfr atteso</t>
        </is>
      </c>
      <c r="D74" s="30" t="n">
        <v>153.71</v>
      </c>
      <c r="E74" s="31">
        <f>Mese!AC47</f>
        <v/>
      </c>
      <c r="F74" s="32">
        <f>IF(AND(ISNUMBER(D74),ISNUMBER(E74)),E74-D74,"")</f>
        <v/>
      </c>
      <c r="G74" s="4">
        <f>IF(AND(D74="",E74=""),"Sì",IF(AND(ISNUMBER(D74),ISNUMBER(E74)),IF(ABS(E74-D74)&lt;=1E-9*MAX(1,ABS(D74)),"Sì","No"),IF(D74=E74,"Sì","No")))</f>
        <v/>
      </c>
    </row>
    <row r="75">
      <c r="A75" s="4" t="inlineStr">
        <is>
          <t>Mese</t>
        </is>
      </c>
      <c r="B75" s="4" t="inlineStr">
        <is>
          <t>B043 ferie_residuo atteso</t>
        </is>
      </c>
      <c r="D75" s="30" t="n">
        <v>22.1302</v>
      </c>
      <c r="E75" s="31">
        <f>Mese!AE47</f>
        <v/>
      </c>
      <c r="F75" s="32">
        <f>IF(AND(ISNUMBER(D75),ISNUMBER(E75)),E75-D75,"")</f>
        <v/>
      </c>
      <c r="G75" s="4">
        <f>IF(AND(D75="",E75=""),"Sì",IF(AND(ISNUMBER(D75),ISNUMBER(E75)),IF(ABS(E75-D75)&lt;=1E-9*MAX(1,ABS(D75)),"Sì","No"),IF(D75=E75,"Sì","No")))</f>
        <v/>
      </c>
    </row>
    <row r="76">
      <c r="A76" s="4" t="inlineStr">
        <is>
          <t>Mese</t>
        </is>
      </c>
      <c r="B76" s="4" t="inlineStr">
        <is>
          <t>B043 netto atteso</t>
        </is>
      </c>
      <c r="D76" s="30" t="n">
        <v>1367.72</v>
      </c>
      <c r="E76" s="31">
        <f>Mese!AG47</f>
        <v/>
      </c>
      <c r="F76" s="32">
        <f>IF(AND(ISNUMBER(D76),ISNUMBER(E76)),E76-D76,"")</f>
        <v/>
      </c>
      <c r="G76" s="4">
        <f>IF(AND(D76="",E76=""),"Sì",IF(AND(ISNUMBER(D76),ISNUMBER(E76)),IF(ABS(E76-D76)&lt;=1E-9*MAX(1,ABS(D76)),"Sì","No"),IF(D76=E76,"Sì","No")))</f>
        <v/>
      </c>
    </row>
    <row r="77">
      <c r="A77" s="4" t="inlineStr">
        <is>
          <t>Mese</t>
        </is>
      </c>
      <c r="B77" s="4" t="inlineStr">
        <is>
          <t>B043 ratei_13 atteso</t>
        </is>
      </c>
      <c r="D77" s="15" t="n">
        <v>9</v>
      </c>
      <c r="E77" s="24">
        <f>Mese!AW47</f>
        <v/>
      </c>
      <c r="F77" s="32">
        <f>IF(AND(ISNUMBER(D77),ISNUMBER(E77)),E77-D77,"")</f>
        <v/>
      </c>
      <c r="G77" s="4">
        <f>IF(AND(D77="",E77=""),"Sì",IF(AND(ISNUMBER(D77),ISNUMBER(E77)),IF(ABS(E77-D77)&lt;=1E-9*MAX(1,ABS(D77)),"Sì","No"),IF(D77=E77,"Sì","No")))</f>
        <v/>
      </c>
    </row>
    <row r="78">
      <c r="A78" s="4" t="inlineStr">
        <is>
          <t>Mese</t>
        </is>
      </c>
      <c r="B78" s="4" t="inlineStr">
        <is>
          <t>B043 ratei_14 atteso</t>
        </is>
      </c>
      <c r="D78" s="15" t="n">
        <v>3</v>
      </c>
      <c r="E78" s="24">
        <f>Mese!AX47</f>
        <v/>
      </c>
      <c r="F78" s="32">
        <f>IF(AND(ISNUMBER(D78),ISNUMBER(E78)),E78-D78,"")</f>
        <v/>
      </c>
      <c r="G78" s="4">
        <f>IF(AND(D78="",E78=""),"Sì",IF(AND(ISNUMBER(D78),ISNUMBER(E78)),IF(ABS(E78-D78)&lt;=1E-9*MAX(1,ABS(D78)),"Sì","No"),IF(D78=E78,"Sì","No")))</f>
        <v/>
      </c>
    </row>
    <row r="79">
      <c r="A79" s="4" t="inlineStr">
        <is>
          <t>Mese</t>
        </is>
      </c>
      <c r="B79" s="4" t="inlineStr">
        <is>
          <t>B049 tabellare atteso</t>
        </is>
      </c>
      <c r="D79" s="30" t="n">
        <v>2984.22</v>
      </c>
      <c r="E79" s="31">
        <f>Mese!X53</f>
        <v/>
      </c>
      <c r="F79" s="32">
        <f>IF(AND(ISNUMBER(D79),ISNUMBER(E79)),E79-D79,"")</f>
        <v/>
      </c>
      <c r="G79" s="4">
        <f>IF(AND(D79="",E79=""),"Sì",IF(AND(ISNUMBER(D79),ISNUMBER(E79)),IF(ABS(E79-D79)&lt;=1E-9*MAX(1,ABS(D79)),"Sì","No"),IF(D79=E79,"Sì","No")))</f>
        <v/>
      </c>
    </row>
    <row r="80">
      <c r="A80" s="4" t="inlineStr">
        <is>
          <t>Mese</t>
        </is>
      </c>
      <c r="B80" s="4" t="inlineStr">
        <is>
          <t>B049 scatti_n atteso</t>
        </is>
      </c>
      <c r="D80" s="15" t="n">
        <v>3</v>
      </c>
      <c r="E80" s="24">
        <f>Mese!Z53</f>
        <v/>
      </c>
      <c r="F80" s="32">
        <f>IF(AND(ISNUMBER(D80),ISNUMBER(E80)),E80-D80,"")</f>
        <v/>
      </c>
      <c r="G80" s="4">
        <f>IF(AND(D80="",E80=""),"Sì",IF(AND(ISNUMBER(D80),ISNUMBER(E80)),IF(ABS(E80-D80)&lt;=1E-9*MAX(1,ABS(D80)),"Sì","No"),IF(D80=E80,"Sì","No")))</f>
        <v/>
      </c>
    </row>
    <row r="81">
      <c r="A81" s="4" t="inlineStr">
        <is>
          <t>Mese</t>
        </is>
      </c>
      <c r="B81" s="4" t="inlineStr">
        <is>
          <t>B049 scatti atteso</t>
        </is>
      </c>
      <c r="D81" s="30" t="n">
        <v>76.38</v>
      </c>
      <c r="E81" s="31">
        <f>Mese!AA53</f>
        <v/>
      </c>
      <c r="F81" s="32">
        <f>IF(AND(ISNUMBER(D81),ISNUMBER(E81)),E81-D81,"")</f>
        <v/>
      </c>
      <c r="G81" s="4">
        <f>IF(AND(D81="",E81=""),"Sì",IF(AND(ISNUMBER(D81),ISNUMBER(E81)),IF(ABS(E81-D81)&lt;=1E-9*MAX(1,ABS(D81)),"Sì","No"),IF(D81=E81,"Sì","No")))</f>
        <v/>
      </c>
    </row>
    <row r="82">
      <c r="A82" s="4" t="inlineStr">
        <is>
          <t>Mese</t>
        </is>
      </c>
      <c r="B82" s="4" t="inlineStr">
        <is>
          <t>B049 contributi_inps atteso</t>
        </is>
      </c>
      <c r="D82" s="30" t="n">
        <v>281.31</v>
      </c>
      <c r="E82" s="31">
        <f>Mese!AB53</f>
        <v/>
      </c>
      <c r="F82" s="32">
        <f>IF(AND(ISNUMBER(D82),ISNUMBER(E82)),E82-D82,"")</f>
        <v/>
      </c>
      <c r="G82" s="4">
        <f>IF(AND(D82="",E82=""),"Sì",IF(AND(ISNUMBER(D82),ISNUMBER(E82)),IF(ABS(E82-D82)&lt;=1E-9*MAX(1,ABS(D82)),"Sì","No"),IF(D82=E82,"Sì","No")))</f>
        <v/>
      </c>
    </row>
    <row r="83">
      <c r="A83" s="4" t="inlineStr">
        <is>
          <t>Mese</t>
        </is>
      </c>
      <c r="B83" s="4" t="inlineStr">
        <is>
          <t>B049 quota_tfr atteso</t>
        </is>
      </c>
      <c r="D83" s="30" t="n">
        <v>264.5</v>
      </c>
      <c r="E83" s="31">
        <f>Mese!AC53</f>
        <v/>
      </c>
      <c r="F83" s="32">
        <f>IF(AND(ISNUMBER(D83),ISNUMBER(E83)),E83-D83,"")</f>
        <v/>
      </c>
      <c r="G83" s="4">
        <f>IF(AND(D83="",E83=""),"Sì",IF(AND(ISNUMBER(D83),ISNUMBER(E83)),IF(ABS(E83-D83)&lt;=1E-9*MAX(1,ABS(D83)),"Sì","No"),IF(D83=E83,"Sì","No")))</f>
        <v/>
      </c>
    </row>
    <row r="84">
      <c r="A84" s="4" t="inlineStr">
        <is>
          <t>Mese</t>
        </is>
      </c>
      <c r="B84" s="4" t="inlineStr">
        <is>
          <t>B049 ferie_residuo atteso</t>
        </is>
      </c>
      <c r="D84" s="30" t="n">
        <v>11.6962</v>
      </c>
      <c r="E84" s="31">
        <f>Mese!AE53</f>
        <v/>
      </c>
      <c r="F84" s="32">
        <f>IF(AND(ISNUMBER(D84),ISNUMBER(E84)),E84-D84,"")</f>
        <v/>
      </c>
      <c r="G84" s="4">
        <f>IF(AND(D84="",E84=""),"Sì",IF(AND(ISNUMBER(D84),ISNUMBER(E84)),IF(ABS(E84-D84)&lt;=1E-9*MAX(1,ABS(D84)),"Sì","No"),IF(D84=E84,"Sì","No")))</f>
        <v/>
      </c>
    </row>
    <row r="85">
      <c r="A85" s="4" t="inlineStr">
        <is>
          <t>Mese</t>
        </is>
      </c>
      <c r="B85" s="4" t="inlineStr">
        <is>
          <t>B049 netto atteso</t>
        </is>
      </c>
      <c r="D85" s="30" t="n">
        <v>2155.51</v>
      </c>
      <c r="E85" s="31">
        <f>Mese!AG53</f>
        <v/>
      </c>
      <c r="F85" s="32">
        <f>IF(AND(ISNUMBER(D85),ISNUMBER(E85)),E85-D85,"")</f>
        <v/>
      </c>
      <c r="G85" s="4">
        <f>IF(AND(D85="",E85=""),"Sì",IF(AND(ISNUMBER(D85),ISNUMBER(E85)),IF(ABS(E85-D85)&lt;=1E-9*MAX(1,ABS(D85)),"Sì","No"),IF(D85=E85,"Sì","No")))</f>
        <v/>
      </c>
    </row>
    <row r="86">
      <c r="A86" s="4" t="inlineStr">
        <is>
          <t>Mese</t>
        </is>
      </c>
      <c r="B86" s="4" t="inlineStr">
        <is>
          <t>B049 ratei_13 atteso</t>
        </is>
      </c>
      <c r="D86" s="15" t="n">
        <v>9</v>
      </c>
      <c r="E86" s="24">
        <f>Mese!AW53</f>
        <v/>
      </c>
      <c r="F86" s="32">
        <f>IF(AND(ISNUMBER(D86),ISNUMBER(E86)),E86-D86,"")</f>
        <v/>
      </c>
      <c r="G86" s="4">
        <f>IF(AND(D86="",E86=""),"Sì",IF(AND(ISNUMBER(D86),ISNUMBER(E86)),IF(ABS(E86-D86)&lt;=1E-9*MAX(1,ABS(D86)),"Sì","No"),IF(D86=E86,"Sì","No")))</f>
        <v/>
      </c>
    </row>
    <row r="87">
      <c r="A87" s="4" t="inlineStr">
        <is>
          <t>Mese</t>
        </is>
      </c>
      <c r="B87" s="4" t="inlineStr">
        <is>
          <t>B049 ratei_14 atteso</t>
        </is>
      </c>
      <c r="D87" s="15" t="n">
        <v>3</v>
      </c>
      <c r="E87" s="24">
        <f>Mese!AX53</f>
        <v/>
      </c>
      <c r="F87" s="32">
        <f>IF(AND(ISNUMBER(D87),ISNUMBER(E87)),E87-D87,"")</f>
        <v/>
      </c>
      <c r="G87" s="4">
        <f>IF(AND(D87="",E87=""),"Sì",IF(AND(ISNUMBER(D87),ISNUMBER(E87)),IF(ABS(E87-D87)&lt;=1E-9*MAX(1,ABS(D87)),"Sì","No"),IF(D87=E87,"Sì","No")))</f>
        <v/>
      </c>
    </row>
    <row r="88">
      <c r="A88" s="4" t="inlineStr">
        <is>
          <t>Mese</t>
        </is>
      </c>
      <c r="B88" s="4" t="inlineStr">
        <is>
          <t>B055 tabellare atteso</t>
        </is>
      </c>
      <c r="D88" s="30" t="n">
        <v>1658.01</v>
      </c>
      <c r="E88" s="31">
        <f>Mese!X59</f>
        <v/>
      </c>
      <c r="F88" s="32">
        <f>IF(AND(ISNUMBER(D88),ISNUMBER(E88)),E88-D88,"")</f>
        <v/>
      </c>
      <c r="G88" s="4">
        <f>IF(AND(D88="",E88=""),"Sì",IF(AND(ISNUMBER(D88),ISNUMBER(E88)),IF(ABS(E88-D88)&lt;=1E-9*MAX(1,ABS(D88)),"Sì","No"),IF(D88=E88,"Sì","No")))</f>
        <v/>
      </c>
    </row>
    <row r="89">
      <c r="A89" s="4" t="inlineStr">
        <is>
          <t>Mese</t>
        </is>
      </c>
      <c r="B89" s="4" t="inlineStr">
        <is>
          <t>B055 scatti_n atteso</t>
        </is>
      </c>
      <c r="D89" s="15" t="n">
        <v>3</v>
      </c>
      <c r="E89" s="24">
        <f>Mese!Z59</f>
        <v/>
      </c>
      <c r="F89" s="32">
        <f>IF(AND(ISNUMBER(D89),ISNUMBER(E89)),E89-D89,"")</f>
        <v/>
      </c>
      <c r="G89" s="4">
        <f>IF(AND(D89="",E89=""),"Sì",IF(AND(ISNUMBER(D89),ISNUMBER(E89)),IF(ABS(E89-D89)&lt;=1E-9*MAX(1,ABS(D89)),"Sì","No"),IF(D89=E89,"Sì","No")))</f>
        <v/>
      </c>
    </row>
    <row r="90">
      <c r="A90" s="4" t="inlineStr">
        <is>
          <t>Mese</t>
        </is>
      </c>
      <c r="B90" s="4" t="inlineStr">
        <is>
          <t>B055 scatti atteso</t>
        </is>
      </c>
      <c r="D90" s="30" t="n">
        <v>60.9</v>
      </c>
      <c r="E90" s="31">
        <f>Mese!AA59</f>
        <v/>
      </c>
      <c r="F90" s="32">
        <f>IF(AND(ISNUMBER(D90),ISNUMBER(E90)),E90-D90,"")</f>
        <v/>
      </c>
      <c r="G90" s="4">
        <f>IF(AND(D90="",E90=""),"Sì",IF(AND(ISNUMBER(D90),ISNUMBER(E90)),IF(ABS(E90-D90)&lt;=1E-9*MAX(1,ABS(D90)),"Sì","No"),IF(D90=E90,"Sì","No")))</f>
        <v/>
      </c>
    </row>
    <row r="91">
      <c r="A91" s="4" t="inlineStr">
        <is>
          <t>Mese</t>
        </is>
      </c>
      <c r="B91" s="4" t="inlineStr">
        <is>
          <t>B055 contributi_inps atteso</t>
        </is>
      </c>
      <c r="D91" s="30" t="n">
        <v>176.36</v>
      </c>
      <c r="E91" s="31">
        <f>Mese!AB59</f>
        <v/>
      </c>
      <c r="F91" s="32">
        <f>IF(AND(ISNUMBER(D91),ISNUMBER(E91)),E91-D91,"")</f>
        <v/>
      </c>
      <c r="G91" s="4">
        <f>IF(AND(D91="",E91=""),"Sì",IF(AND(ISNUMBER(D91),ISNUMBER(E91)),IF(ABS(E91-D91)&lt;=1E-9*MAX(1,ABS(D91)),"Sì","No"),IF(D91=E91,"Sì","No")))</f>
        <v/>
      </c>
    </row>
    <row r="92">
      <c r="A92" s="4" t="inlineStr">
        <is>
          <t>Mese</t>
        </is>
      </c>
      <c r="B92" s="4" t="inlineStr">
        <is>
          <t>B055 quota_tfr atteso</t>
        </is>
      </c>
      <c r="D92" s="30" t="n">
        <v>165.83</v>
      </c>
      <c r="E92" s="31">
        <f>Mese!AC59</f>
        <v/>
      </c>
      <c r="F92" s="32">
        <f>IF(AND(ISNUMBER(D92),ISNUMBER(E92)),E92-D92,"")</f>
        <v/>
      </c>
      <c r="G92" s="4">
        <f>IF(AND(D92="",E92=""),"Sì",IF(AND(ISNUMBER(D92),ISNUMBER(E92)),IF(ABS(E92-D92)&lt;=1E-9*MAX(1,ABS(D92)),"Sì","No"),IF(D92=E92,"Sì","No")))</f>
        <v/>
      </c>
    </row>
    <row r="93">
      <c r="A93" s="4" t="inlineStr">
        <is>
          <t>Mese</t>
        </is>
      </c>
      <c r="B93" s="4" t="inlineStr">
        <is>
          <t>B055 ferie_residuo atteso</t>
        </is>
      </c>
      <c r="D93" s="30" t="n">
        <v>13.4016</v>
      </c>
      <c r="E93" s="31">
        <f>Mese!AE59</f>
        <v/>
      </c>
      <c r="F93" s="32">
        <f>IF(AND(ISNUMBER(D93),ISNUMBER(E93)),E93-D93,"")</f>
        <v/>
      </c>
      <c r="G93" s="4">
        <f>IF(AND(D93="",E93=""),"Sì",IF(AND(ISNUMBER(D93),ISNUMBER(E93)),IF(ABS(E93-D93)&lt;=1E-9*MAX(1,ABS(D93)),"Sì","No"),IF(D93=E93,"Sì","No")))</f>
        <v/>
      </c>
    </row>
    <row r="94">
      <c r="A94" s="4" t="inlineStr">
        <is>
          <t>Mese</t>
        </is>
      </c>
      <c r="B94" s="4" t="inlineStr">
        <is>
          <t>B055 netto atteso</t>
        </is>
      </c>
      <c r="D94" s="30" t="n">
        <v>1458.84</v>
      </c>
      <c r="E94" s="31">
        <f>Mese!AG59</f>
        <v/>
      </c>
      <c r="F94" s="32">
        <f>IF(AND(ISNUMBER(D94),ISNUMBER(E94)),E94-D94,"")</f>
        <v/>
      </c>
      <c r="G94" s="4">
        <f>IF(AND(D94="",E94=""),"Sì",IF(AND(ISNUMBER(D94),ISNUMBER(E94)),IF(ABS(E94-D94)&lt;=1E-9*MAX(1,ABS(D94)),"Sì","No"),IF(D94=E94,"Sì","No")))</f>
        <v/>
      </c>
    </row>
    <row r="95">
      <c r="A95" s="4" t="inlineStr">
        <is>
          <t>Mese</t>
        </is>
      </c>
      <c r="B95" s="4" t="inlineStr">
        <is>
          <t>B055 ratei_13 atteso</t>
        </is>
      </c>
      <c r="D95" s="15" t="n">
        <v>9</v>
      </c>
      <c r="E95" s="24">
        <f>Mese!AW59</f>
        <v/>
      </c>
      <c r="F95" s="32">
        <f>IF(AND(ISNUMBER(D95),ISNUMBER(E95)),E95-D95,"")</f>
        <v/>
      </c>
      <c r="G95" s="4">
        <f>IF(AND(D95="",E95=""),"Sì",IF(AND(ISNUMBER(D95),ISNUMBER(E95)),IF(ABS(E95-D95)&lt;=1E-9*MAX(1,ABS(D95)),"Sì","No"),IF(D95=E95,"Sì","No")))</f>
        <v/>
      </c>
    </row>
    <row r="96">
      <c r="A96" s="4" t="inlineStr">
        <is>
          <t>Mese</t>
        </is>
      </c>
      <c r="B96" s="4" t="inlineStr">
        <is>
          <t>B055 ratei_14 atteso</t>
        </is>
      </c>
      <c r="D96" s="15" t="n">
        <v>3</v>
      </c>
      <c r="E96" s="24">
        <f>Mese!AX59</f>
        <v/>
      </c>
      <c r="F96" s="32">
        <f>IF(AND(ISNUMBER(D96),ISNUMBER(E96)),E96-D96,"")</f>
        <v/>
      </c>
      <c r="G96" s="4">
        <f>IF(AND(D96="",E96=""),"Sì",IF(AND(ISNUMBER(D96),ISNUMBER(E96)),IF(ABS(E96-D96)&lt;=1E-9*MAX(1,ABS(D96)),"Sì","No"),IF(D96=E96,"Sì","No")))</f>
        <v/>
      </c>
    </row>
    <row r="97">
      <c r="A97" s="4" t="inlineStr">
        <is>
          <t>Mese</t>
        </is>
      </c>
      <c r="B97" s="4" t="inlineStr">
        <is>
          <t>B061 tabellare atteso</t>
        </is>
      </c>
      <c r="D97" s="30" t="n">
        <v>1336.26</v>
      </c>
      <c r="E97" s="31">
        <f>Mese!X65</f>
        <v/>
      </c>
      <c r="F97" s="32">
        <f>IF(AND(ISNUMBER(D97),ISNUMBER(E97)),E97-D97,"")</f>
        <v/>
      </c>
      <c r="G97" s="4">
        <f>IF(AND(D97="",E97=""),"Sì",IF(AND(ISNUMBER(D97),ISNUMBER(E97)),IF(ABS(E97-D97)&lt;=1E-9*MAX(1,ABS(D97)),"Sì","No"),IF(D97=E97,"Sì","No")))</f>
        <v/>
      </c>
    </row>
    <row r="98">
      <c r="A98" s="4" t="inlineStr">
        <is>
          <t>Mese</t>
        </is>
      </c>
      <c r="B98" s="4" t="inlineStr">
        <is>
          <t>B061 scatti_n atteso</t>
        </is>
      </c>
      <c r="D98" s="15" t="n">
        <v>0</v>
      </c>
      <c r="E98" s="24">
        <f>Mese!Z65</f>
        <v/>
      </c>
      <c r="F98" s="32">
        <f>IF(AND(ISNUMBER(D98),ISNUMBER(E98)),E98-D98,"")</f>
        <v/>
      </c>
      <c r="G98" s="4">
        <f>IF(AND(D98="",E98=""),"Sì",IF(AND(ISNUMBER(D98),ISNUMBER(E98)),IF(ABS(E98-D98)&lt;=1E-9*MAX(1,ABS(D98)),"Sì","No"),IF(D98=E98,"Sì","No")))</f>
        <v/>
      </c>
    </row>
    <row r="99">
      <c r="A99" s="4" t="inlineStr">
        <is>
          <t>Mese</t>
        </is>
      </c>
      <c r="B99" s="4" t="inlineStr">
        <is>
          <t>B061 scatti atteso</t>
        </is>
      </c>
      <c r="D99" s="30" t="n">
        <v>0</v>
      </c>
      <c r="E99" s="31">
        <f>Mese!AA65</f>
        <v/>
      </c>
      <c r="F99" s="32">
        <f>IF(AND(ISNUMBER(D99),ISNUMBER(E99)),E99-D99,"")</f>
        <v/>
      </c>
      <c r="G99" s="4">
        <f>IF(AND(D99="",E99=""),"Sì",IF(AND(ISNUMBER(D99),ISNUMBER(E99)),IF(ABS(E99-D99)&lt;=1E-9*MAX(1,ABS(D99)),"Sì","No"),IF(D99=E99,"Sì","No")))</f>
        <v/>
      </c>
    </row>
    <row r="100">
      <c r="A100" s="4" t="inlineStr">
        <is>
          <t>Mese</t>
        </is>
      </c>
      <c r="B100" s="4" t="inlineStr">
        <is>
          <t>B061 contributi_inps atteso</t>
        </is>
      </c>
      <c r="D100" s="30" t="n">
        <v>136.56</v>
      </c>
      <c r="E100" s="31">
        <f>Mese!AB65</f>
        <v/>
      </c>
      <c r="F100" s="32">
        <f>IF(AND(ISNUMBER(D100),ISNUMBER(E100)),E100-D100,"")</f>
        <v/>
      </c>
      <c r="G100" s="4">
        <f>IF(AND(D100="",E100=""),"Sì",IF(AND(ISNUMBER(D100),ISNUMBER(E100)),IF(ABS(E100-D100)&lt;=1E-9*MAX(1,ABS(D100)),"Sì","No"),IF(D100=E100,"Sì","No")))</f>
        <v/>
      </c>
    </row>
    <row r="101">
      <c r="A101" s="4" t="inlineStr">
        <is>
          <t>Mese</t>
        </is>
      </c>
      <c r="B101" s="4" t="inlineStr">
        <is>
          <t>B061 quota_tfr atteso</t>
        </is>
      </c>
      <c r="D101" s="30" t="n">
        <v>128.44</v>
      </c>
      <c r="E101" s="31">
        <f>Mese!AC65</f>
        <v/>
      </c>
      <c r="F101" s="32">
        <f>IF(AND(ISNUMBER(D101),ISNUMBER(E101)),E101-D101,"")</f>
        <v/>
      </c>
      <c r="G101" s="4">
        <f>IF(AND(D101="",E101=""),"Sì",IF(AND(ISNUMBER(D101),ISNUMBER(E101)),IF(ABS(E101-D101)&lt;=1E-9*MAX(1,ABS(D101)),"Sì","No"),IF(D101=E101,"Sì","No")))</f>
        <v/>
      </c>
    </row>
    <row r="102">
      <c r="A102" s="4" t="inlineStr">
        <is>
          <t>Mese</t>
        </is>
      </c>
      <c r="B102" s="4" t="inlineStr">
        <is>
          <t>B061 ferie_residuo atteso</t>
        </is>
      </c>
      <c r="D102" s="30" t="n">
        <v>15.6374</v>
      </c>
      <c r="E102" s="31">
        <f>Mese!AE65</f>
        <v/>
      </c>
      <c r="F102" s="32">
        <f>IF(AND(ISNUMBER(D102),ISNUMBER(E102)),E102-D102,"")</f>
        <v/>
      </c>
      <c r="G102" s="4">
        <f>IF(AND(D102="",E102=""),"Sì",IF(AND(ISNUMBER(D102),ISNUMBER(E102)),IF(ABS(E102-D102)&lt;=1E-9*MAX(1,ABS(D102)),"Sì","No"),IF(D102=E102,"Sì","No")))</f>
        <v/>
      </c>
    </row>
    <row r="103">
      <c r="A103" s="4" t="inlineStr">
        <is>
          <t>Mese</t>
        </is>
      </c>
      <c r="B103" s="4" t="inlineStr">
        <is>
          <t>B061 netto atteso</t>
        </is>
      </c>
      <c r="D103" s="30" t="n">
        <v>1177.95</v>
      </c>
      <c r="E103" s="31">
        <f>Mese!AG65</f>
        <v/>
      </c>
      <c r="F103" s="32">
        <f>IF(AND(ISNUMBER(D103),ISNUMBER(E103)),E103-D103,"")</f>
        <v/>
      </c>
      <c r="G103" s="4">
        <f>IF(AND(D103="",E103=""),"Sì",IF(AND(ISNUMBER(D103),ISNUMBER(E103)),IF(ABS(E103-D103)&lt;=1E-9*MAX(1,ABS(D103)),"Sì","No"),IF(D103=E103,"Sì","No")))</f>
        <v/>
      </c>
    </row>
    <row r="104">
      <c r="A104" s="4" t="inlineStr">
        <is>
          <t>Mese</t>
        </is>
      </c>
      <c r="B104" s="4" t="inlineStr">
        <is>
          <t>B061 ratei_13 atteso</t>
        </is>
      </c>
      <c r="D104" s="15" t="n">
        <v>9</v>
      </c>
      <c r="E104" s="24">
        <f>Mese!AW65</f>
        <v/>
      </c>
      <c r="F104" s="32">
        <f>IF(AND(ISNUMBER(D104),ISNUMBER(E104)),E104-D104,"")</f>
        <v/>
      </c>
      <c r="G104" s="4">
        <f>IF(AND(D104="",E104=""),"Sì",IF(AND(ISNUMBER(D104),ISNUMBER(E104)),IF(ABS(E104-D104)&lt;=1E-9*MAX(1,ABS(D104)),"Sì","No"),IF(D104=E104,"Sì","No")))</f>
        <v/>
      </c>
    </row>
    <row r="105">
      <c r="A105" s="4" t="inlineStr">
        <is>
          <t>Mese</t>
        </is>
      </c>
      <c r="B105" s="4" t="inlineStr">
        <is>
          <t>B061 ratei_14 atteso</t>
        </is>
      </c>
      <c r="D105" s="15" t="n">
        <v>3</v>
      </c>
      <c r="E105" s="24">
        <f>Mese!AX65</f>
        <v/>
      </c>
      <c r="F105" s="32">
        <f>IF(AND(ISNUMBER(D105),ISNUMBER(E105)),E105-D105,"")</f>
        <v/>
      </c>
      <c r="G105" s="4">
        <f>IF(AND(D105="",E105=""),"Sì",IF(AND(ISNUMBER(D105),ISNUMBER(E105)),IF(ABS(E105-D105)&lt;=1E-9*MAX(1,ABS(D105)),"Sì","No"),IF(D105=E105,"Sì","No")))</f>
        <v/>
      </c>
    </row>
    <row r="106">
      <c r="A106" s="4" t="inlineStr">
        <is>
          <t>Mese</t>
        </is>
      </c>
      <c r="B106" s="4" t="inlineStr">
        <is>
          <t>B067 tabellare atteso</t>
        </is>
      </c>
      <c r="D106" s="30" t="n">
        <v>1336.26</v>
      </c>
      <c r="E106" s="31">
        <f>Mese!X71</f>
        <v/>
      </c>
      <c r="F106" s="32">
        <f>IF(AND(ISNUMBER(D106),ISNUMBER(E106)),E106-D106,"")</f>
        <v/>
      </c>
      <c r="G106" s="4">
        <f>IF(AND(D106="",E106=""),"Sì",IF(AND(ISNUMBER(D106),ISNUMBER(E106)),IF(ABS(E106-D106)&lt;=1E-9*MAX(1,ABS(D106)),"Sì","No"),IF(D106=E106,"Sì","No")))</f>
        <v/>
      </c>
    </row>
    <row r="107">
      <c r="A107" s="4" t="inlineStr">
        <is>
          <t>Mese</t>
        </is>
      </c>
      <c r="B107" s="4" t="inlineStr">
        <is>
          <t>B067 scatti_n atteso</t>
        </is>
      </c>
      <c r="D107" s="15" t="n">
        <v>0</v>
      </c>
      <c r="E107" s="24">
        <f>Mese!Z71</f>
        <v/>
      </c>
      <c r="F107" s="32">
        <f>IF(AND(ISNUMBER(D107),ISNUMBER(E107)),E107-D107,"")</f>
        <v/>
      </c>
      <c r="G107" s="4">
        <f>IF(AND(D107="",E107=""),"Sì",IF(AND(ISNUMBER(D107),ISNUMBER(E107)),IF(ABS(E107-D107)&lt;=1E-9*MAX(1,ABS(D107)),"Sì","No"),IF(D107=E107,"Sì","No")))</f>
        <v/>
      </c>
    </row>
    <row r="108">
      <c r="A108" s="4" t="inlineStr">
        <is>
          <t>Mese</t>
        </is>
      </c>
      <c r="B108" s="4" t="inlineStr">
        <is>
          <t>B067 scatti atteso</t>
        </is>
      </c>
      <c r="D108" s="30" t="n">
        <v>0</v>
      </c>
      <c r="E108" s="31">
        <f>Mese!AA71</f>
        <v/>
      </c>
      <c r="F108" s="32">
        <f>IF(AND(ISNUMBER(D108),ISNUMBER(E108)),E108-D108,"")</f>
        <v/>
      </c>
      <c r="G108" s="4">
        <f>IF(AND(D108="",E108=""),"Sì",IF(AND(ISNUMBER(D108),ISNUMBER(E108)),IF(ABS(E108-D108)&lt;=1E-9*MAX(1,ABS(D108)),"Sì","No"),IF(D108=E108,"Sì","No")))</f>
        <v/>
      </c>
    </row>
    <row r="109">
      <c r="A109" s="4" t="inlineStr">
        <is>
          <t>Mese</t>
        </is>
      </c>
      <c r="B109" s="4" t="inlineStr">
        <is>
          <t>B067 contributi_inps atteso</t>
        </is>
      </c>
      <c r="D109" s="30" t="n">
        <v>136.56</v>
      </c>
      <c r="E109" s="31">
        <f>Mese!AB71</f>
        <v/>
      </c>
      <c r="F109" s="32">
        <f>IF(AND(ISNUMBER(D109),ISNUMBER(E109)),E109-D109,"")</f>
        <v/>
      </c>
      <c r="G109" s="4">
        <f>IF(AND(D109="",E109=""),"Sì",IF(AND(ISNUMBER(D109),ISNUMBER(E109)),IF(ABS(E109-D109)&lt;=1E-9*MAX(1,ABS(D109)),"Sì","No"),IF(D109=E109,"Sì","No")))</f>
        <v/>
      </c>
    </row>
    <row r="110">
      <c r="A110" s="4" t="inlineStr">
        <is>
          <t>Mese</t>
        </is>
      </c>
      <c r="B110" s="4" t="inlineStr">
        <is>
          <t>B067 quota_tfr atteso</t>
        </is>
      </c>
      <c r="D110" s="30" t="n">
        <v>128.44</v>
      </c>
      <c r="E110" s="31">
        <f>Mese!AC71</f>
        <v/>
      </c>
      <c r="F110" s="32">
        <f>IF(AND(ISNUMBER(D110),ISNUMBER(E110)),E110-D110,"")</f>
        <v/>
      </c>
      <c r="G110" s="4">
        <f>IF(AND(D110="",E110=""),"Sì",IF(AND(ISNUMBER(D110),ISNUMBER(E110)),IF(ABS(E110-D110)&lt;=1E-9*MAX(1,ABS(D110)),"Sì","No"),IF(D110=E110,"Sì","No")))</f>
        <v/>
      </c>
    </row>
    <row r="111">
      <c r="A111" s="4" t="inlineStr">
        <is>
          <t>Mese</t>
        </is>
      </c>
      <c r="B111" s="4" t="inlineStr">
        <is>
          <t>B067 ferie_residuo atteso</t>
        </is>
      </c>
      <c r="D111" s="30" t="n">
        <v>6.462</v>
      </c>
      <c r="E111" s="31">
        <f>Mese!AE71</f>
        <v/>
      </c>
      <c r="F111" s="32">
        <f>IF(AND(ISNUMBER(D111),ISNUMBER(E111)),E111-D111,"")</f>
        <v/>
      </c>
      <c r="G111" s="4">
        <f>IF(AND(D111="",E111=""),"Sì",IF(AND(ISNUMBER(D111),ISNUMBER(E111)),IF(ABS(E111-D111)&lt;=1E-9*MAX(1,ABS(D111)),"Sì","No"),IF(D111=E111,"Sì","No")))</f>
        <v/>
      </c>
    </row>
    <row r="112">
      <c r="A112" s="4" t="inlineStr">
        <is>
          <t>Mese</t>
        </is>
      </c>
      <c r="B112" s="4" t="inlineStr">
        <is>
          <t>B067 netto atteso</t>
        </is>
      </c>
      <c r="D112" s="30" t="n">
        <v>1177.95</v>
      </c>
      <c r="E112" s="31">
        <f>Mese!AG71</f>
        <v/>
      </c>
      <c r="F112" s="32">
        <f>IF(AND(ISNUMBER(D112),ISNUMBER(E112)),E112-D112,"")</f>
        <v/>
      </c>
      <c r="G112" s="4">
        <f>IF(AND(D112="",E112=""),"Sì",IF(AND(ISNUMBER(D112),ISNUMBER(E112)),IF(ABS(E112-D112)&lt;=1E-9*MAX(1,ABS(D112)),"Sì","No"),IF(D112=E112,"Sì","No")))</f>
        <v/>
      </c>
    </row>
    <row r="113">
      <c r="A113" s="4" t="inlineStr">
        <is>
          <t>Mese</t>
        </is>
      </c>
      <c r="B113" s="4" t="inlineStr">
        <is>
          <t>B067 ratei_13 atteso</t>
        </is>
      </c>
      <c r="D113" s="15" t="n">
        <v>9</v>
      </c>
      <c r="E113" s="24">
        <f>Mese!AW71</f>
        <v/>
      </c>
      <c r="F113" s="32">
        <f>IF(AND(ISNUMBER(D113),ISNUMBER(E113)),E113-D113,"")</f>
        <v/>
      </c>
      <c r="G113" s="4">
        <f>IF(AND(D113="",E113=""),"Sì",IF(AND(ISNUMBER(D113),ISNUMBER(E113)),IF(ABS(E113-D113)&lt;=1E-9*MAX(1,ABS(D113)),"Sì","No"),IF(D113=E113,"Sì","No")))</f>
        <v/>
      </c>
    </row>
    <row r="114">
      <c r="A114" s="4" t="inlineStr">
        <is>
          <t>Mese</t>
        </is>
      </c>
      <c r="B114" s="4" t="inlineStr">
        <is>
          <t>B067 ratei_14 atteso</t>
        </is>
      </c>
      <c r="D114" s="15" t="n">
        <v>3</v>
      </c>
      <c r="E114" s="24">
        <f>Mese!AX71</f>
        <v/>
      </c>
      <c r="F114" s="32">
        <f>IF(AND(ISNUMBER(D114),ISNUMBER(E114)),E114-D114,"")</f>
        <v/>
      </c>
      <c r="G114" s="4">
        <f>IF(AND(D114="",E114=""),"Sì",IF(AND(ISNUMBER(D114),ISNUMBER(E114)),IF(ABS(E114-D114)&lt;=1E-9*MAX(1,ABS(D114)),"Sì","No"),IF(D114=E114,"Sì","No")))</f>
        <v/>
      </c>
    </row>
    <row r="115">
      <c r="A115" s="4" t="inlineStr">
        <is>
          <t>Mese</t>
        </is>
      </c>
      <c r="B115" s="4" t="inlineStr">
        <is>
          <t>B073 tabellare atteso</t>
        </is>
      </c>
      <c r="D115" s="30" t="n">
        <v>1781.68</v>
      </c>
      <c r="E115" s="31">
        <f>Mese!X77</f>
        <v/>
      </c>
      <c r="F115" s="32">
        <f>IF(AND(ISNUMBER(D115),ISNUMBER(E115)),E115-D115,"")</f>
        <v/>
      </c>
      <c r="G115" s="4">
        <f>IF(AND(D115="",E115=""),"Sì",IF(AND(ISNUMBER(D115),ISNUMBER(E115)),IF(ABS(E115-D115)&lt;=1E-9*MAX(1,ABS(D115)),"Sì","No"),IF(D115=E115,"Sì","No")))</f>
        <v/>
      </c>
    </row>
    <row r="116">
      <c r="A116" s="4" t="inlineStr">
        <is>
          <t>Mese</t>
        </is>
      </c>
      <c r="B116" s="4" t="inlineStr">
        <is>
          <t>B073 scatti_n atteso</t>
        </is>
      </c>
      <c r="D116" s="15" t="n">
        <v>1</v>
      </c>
      <c r="E116" s="24">
        <f>Mese!Z77</f>
        <v/>
      </c>
      <c r="F116" s="32">
        <f>IF(AND(ISNUMBER(D116),ISNUMBER(E116)),E116-D116,"")</f>
        <v/>
      </c>
      <c r="G116" s="4">
        <f>IF(AND(D116="",E116=""),"Sì",IF(AND(ISNUMBER(D116),ISNUMBER(E116)),IF(ABS(E116-D116)&lt;=1E-9*MAX(1,ABS(D116)),"Sì","No"),IF(D116=E116,"Sì","No")))</f>
        <v/>
      </c>
    </row>
    <row r="117">
      <c r="A117" s="4" t="inlineStr">
        <is>
          <t>Mese</t>
        </is>
      </c>
      <c r="B117" s="4" t="inlineStr">
        <is>
          <t>B073 scatti atteso</t>
        </is>
      </c>
      <c r="D117" s="30" t="n">
        <v>20.66</v>
      </c>
      <c r="E117" s="31">
        <f>Mese!AA77</f>
        <v/>
      </c>
      <c r="F117" s="32">
        <f>IF(AND(ISNUMBER(D117),ISNUMBER(E117)),E117-D117,"")</f>
        <v/>
      </c>
      <c r="G117" s="4">
        <f>IF(AND(D117="",E117=""),"Sì",IF(AND(ISNUMBER(D117),ISNUMBER(E117)),IF(ABS(E117-D117)&lt;=1E-9*MAX(1,ABS(D117)),"Sì","No"),IF(D117=E117,"Sì","No")))</f>
        <v/>
      </c>
    </row>
    <row r="118">
      <c r="A118" s="4" t="inlineStr">
        <is>
          <t>Mese</t>
        </is>
      </c>
      <c r="B118" s="4" t="inlineStr">
        <is>
          <t>B073 contributi_inps atteso</t>
        </is>
      </c>
      <c r="D118" s="30" t="n">
        <v>193.17</v>
      </c>
      <c r="E118" s="31">
        <f>Mese!AB77</f>
        <v/>
      </c>
      <c r="F118" s="32">
        <f>IF(AND(ISNUMBER(D118),ISNUMBER(E118)),E118-D118,"")</f>
        <v/>
      </c>
      <c r="G118" s="4">
        <f>IF(AND(D118="",E118=""),"Sì",IF(AND(ISNUMBER(D118),ISNUMBER(E118)),IF(ABS(E118-D118)&lt;=1E-9*MAX(1,ABS(D118)),"Sì","No"),IF(D118=E118,"Sì","No")))</f>
        <v/>
      </c>
    </row>
    <row r="119">
      <c r="A119" s="4" t="inlineStr">
        <is>
          <t>Mese</t>
        </is>
      </c>
      <c r="B119" s="4" t="inlineStr">
        <is>
          <t>B073 quota_tfr atteso</t>
        </is>
      </c>
      <c r="D119" s="30" t="n">
        <v>181.68</v>
      </c>
      <c r="E119" s="31">
        <f>Mese!AC77</f>
        <v/>
      </c>
      <c r="F119" s="32">
        <f>IF(AND(ISNUMBER(D119),ISNUMBER(E119)),E119-D119,"")</f>
        <v/>
      </c>
      <c r="G119" s="4">
        <f>IF(AND(D119="",E119=""),"Sì",IF(AND(ISNUMBER(D119),ISNUMBER(E119)),IF(ABS(E119-D119)&lt;=1E-9*MAX(1,ABS(D119)),"Sì","No"),IF(D119=E119,"Sì","No")))</f>
        <v/>
      </c>
    </row>
    <row r="120">
      <c r="A120" s="4" t="inlineStr">
        <is>
          <t>Mese</t>
        </is>
      </c>
      <c r="B120" s="4" t="inlineStr">
        <is>
          <t>B073 ferie_residuo atteso</t>
        </is>
      </c>
      <c r="D120" s="30" t="n">
        <v>21.7927</v>
      </c>
      <c r="E120" s="31">
        <f>Mese!AE77</f>
        <v/>
      </c>
      <c r="F120" s="32">
        <f>IF(AND(ISNUMBER(D120),ISNUMBER(E120)),E120-D120,"")</f>
        <v/>
      </c>
      <c r="G120" s="4">
        <f>IF(AND(D120="",E120=""),"Sì",IF(AND(ISNUMBER(D120),ISNUMBER(E120)),IF(ABS(E120-D120)&lt;=1E-9*MAX(1,ABS(D120)),"Sì","No"),IF(D120=E120,"Sì","No")))</f>
        <v/>
      </c>
    </row>
    <row r="121">
      <c r="A121" s="4" t="inlineStr">
        <is>
          <t>Mese</t>
        </is>
      </c>
      <c r="B121" s="4" t="inlineStr">
        <is>
          <t>B073 netto atteso</t>
        </is>
      </c>
      <c r="D121" s="30" t="n">
        <v>1577.97</v>
      </c>
      <c r="E121" s="31">
        <f>Mese!AG77</f>
        <v/>
      </c>
      <c r="F121" s="32">
        <f>IF(AND(ISNUMBER(D121),ISNUMBER(E121)),E121-D121,"")</f>
        <v/>
      </c>
      <c r="G121" s="4">
        <f>IF(AND(D121="",E121=""),"Sì",IF(AND(ISNUMBER(D121),ISNUMBER(E121)),IF(ABS(E121-D121)&lt;=1E-9*MAX(1,ABS(D121)),"Sì","No"),IF(D121=E121,"Sì","No")))</f>
        <v/>
      </c>
    </row>
    <row r="122">
      <c r="A122" s="4" t="inlineStr">
        <is>
          <t>Mese</t>
        </is>
      </c>
      <c r="B122" s="4" t="inlineStr">
        <is>
          <t>B073 ratei_13 atteso</t>
        </is>
      </c>
      <c r="D122" s="15" t="n">
        <v>9</v>
      </c>
      <c r="E122" s="24">
        <f>Mese!AW77</f>
        <v/>
      </c>
      <c r="F122" s="32">
        <f>IF(AND(ISNUMBER(D122),ISNUMBER(E122)),E122-D122,"")</f>
        <v/>
      </c>
      <c r="G122" s="4">
        <f>IF(AND(D122="",E122=""),"Sì",IF(AND(ISNUMBER(D122),ISNUMBER(E122)),IF(ABS(E122-D122)&lt;=1E-9*MAX(1,ABS(D122)),"Sì","No"),IF(D122=E122,"Sì","No")))</f>
        <v/>
      </c>
    </row>
    <row r="123">
      <c r="A123" s="4" t="inlineStr">
        <is>
          <t>Mese</t>
        </is>
      </c>
      <c r="B123" s="4" t="inlineStr">
        <is>
          <t>B073 ratei_14 atteso</t>
        </is>
      </c>
      <c r="D123" s="15" t="n">
        <v>3</v>
      </c>
      <c r="E123" s="24">
        <f>Mese!AX77</f>
        <v/>
      </c>
      <c r="F123" s="32">
        <f>IF(AND(ISNUMBER(D123),ISNUMBER(E123)),E123-D123,"")</f>
        <v/>
      </c>
      <c r="G123" s="4">
        <f>IF(AND(D123="",E123=""),"Sì",IF(AND(ISNUMBER(D123),ISNUMBER(E123)),IF(ABS(E123-D123)&lt;=1E-9*MAX(1,ABS(D123)),"Sì","No"),IF(D123=E123,"Sì","No")))</f>
        <v/>
      </c>
    </row>
    <row r="124">
      <c r="A124" s="4" t="inlineStr">
        <is>
          <t>Mese</t>
        </is>
      </c>
      <c r="B124" s="4" t="inlineStr">
        <is>
          <t>B079 tabellare atteso</t>
        </is>
      </c>
      <c r="D124" s="30" t="n">
        <v>1981.84</v>
      </c>
      <c r="E124" s="31">
        <f>Mese!X83</f>
        <v/>
      </c>
      <c r="F124" s="32">
        <f>IF(AND(ISNUMBER(D124),ISNUMBER(E124)),E124-D124,"")</f>
        <v/>
      </c>
      <c r="G124" s="4">
        <f>IF(AND(D124="",E124=""),"Sì",IF(AND(ISNUMBER(D124),ISNUMBER(E124)),IF(ABS(E124-D124)&lt;=1E-9*MAX(1,ABS(D124)),"Sì","No"),IF(D124=E124,"Sì","No")))</f>
        <v/>
      </c>
    </row>
    <row r="125">
      <c r="A125" s="4" t="inlineStr">
        <is>
          <t>Mese</t>
        </is>
      </c>
      <c r="B125" s="4" t="inlineStr">
        <is>
          <t>B079 scatti_n atteso</t>
        </is>
      </c>
      <c r="D125" s="15" t="n">
        <v>1</v>
      </c>
      <c r="E125" s="24">
        <f>Mese!Z83</f>
        <v/>
      </c>
      <c r="F125" s="32">
        <f>IF(AND(ISNUMBER(D125),ISNUMBER(E125)),E125-D125,"")</f>
        <v/>
      </c>
      <c r="G125" s="4">
        <f>IF(AND(D125="",E125=""),"Sì",IF(AND(ISNUMBER(D125),ISNUMBER(E125)),IF(ABS(E125-D125)&lt;=1E-9*MAX(1,ABS(D125)),"Sì","No"),IF(D125=E125,"Sì","No")))</f>
        <v/>
      </c>
    </row>
    <row r="126">
      <c r="A126" s="4" t="inlineStr">
        <is>
          <t>Mese</t>
        </is>
      </c>
      <c r="B126" s="4" t="inlineStr">
        <is>
          <t>B079 scatti atteso</t>
        </is>
      </c>
      <c r="D126" s="30" t="n">
        <v>21.95</v>
      </c>
      <c r="E126" s="31">
        <f>Mese!AA83</f>
        <v/>
      </c>
      <c r="F126" s="32">
        <f>IF(AND(ISNUMBER(D126),ISNUMBER(E126)),E126-D126,"")</f>
        <v/>
      </c>
      <c r="G126" s="4">
        <f>IF(AND(D126="",E126=""),"Sì",IF(AND(ISNUMBER(D126),ISNUMBER(E126)),IF(ABS(E126-D126)&lt;=1E-9*MAX(1,ABS(D126)),"Sì","No"),IF(D126=E126,"Sì","No")))</f>
        <v/>
      </c>
    </row>
    <row r="127">
      <c r="A127" s="4" t="inlineStr">
        <is>
          <t>Mese</t>
        </is>
      </c>
      <c r="B127" s="4" t="inlineStr">
        <is>
          <t>B079 contributi_inps atteso</t>
        </is>
      </c>
      <c r="D127" s="30" t="n">
        <v>188.76</v>
      </c>
      <c r="E127" s="31">
        <f>Mese!AB83</f>
        <v/>
      </c>
      <c r="F127" s="32">
        <f>IF(AND(ISNUMBER(D127),ISNUMBER(E127)),E127-D127,"")</f>
        <v/>
      </c>
      <c r="G127" s="4">
        <f>IF(AND(D127="",E127=""),"Sì",IF(AND(ISNUMBER(D127),ISNUMBER(E127)),IF(ABS(E127-D127)&lt;=1E-9*MAX(1,ABS(D127)),"Sì","No"),IF(D127=E127,"Sì","No")))</f>
        <v/>
      </c>
    </row>
    <row r="128">
      <c r="A128" s="4" t="inlineStr">
        <is>
          <t>Mese</t>
        </is>
      </c>
      <c r="B128" s="4" t="inlineStr">
        <is>
          <t>B079 quota_tfr atteso</t>
        </is>
      </c>
      <c r="D128" s="30" t="n">
        <v>177.49</v>
      </c>
      <c r="E128" s="31">
        <f>Mese!AC83</f>
        <v/>
      </c>
      <c r="F128" s="32">
        <f>IF(AND(ISNUMBER(D128),ISNUMBER(E128)),E128-D128,"")</f>
        <v/>
      </c>
      <c r="G128" s="4">
        <f>IF(AND(D128="",E128=""),"Sì",IF(AND(ISNUMBER(D128),ISNUMBER(E128)),IF(ABS(E128-D128)&lt;=1E-9*MAX(1,ABS(D128)),"Sì","No"),IF(D128=E128,"Sì","No")))</f>
        <v/>
      </c>
    </row>
    <row r="129">
      <c r="A129" s="4" t="inlineStr">
        <is>
          <t>Mese</t>
        </is>
      </c>
      <c r="B129" s="4" t="inlineStr">
        <is>
          <t>B079 ferie_residuo atteso</t>
        </is>
      </c>
      <c r="D129" s="30" t="n">
        <v>13.0325</v>
      </c>
      <c r="E129" s="31">
        <f>Mese!AE83</f>
        <v/>
      </c>
      <c r="F129" s="32">
        <f>IF(AND(ISNUMBER(D129),ISNUMBER(E129)),E129-D129,"")</f>
        <v/>
      </c>
      <c r="G129" s="4">
        <f>IF(AND(D129="",E129=""),"Sì",IF(AND(ISNUMBER(D129),ISNUMBER(E129)),IF(ABS(E129-D129)&lt;=1E-9*MAX(1,ABS(D129)),"Sì","No"),IF(D129=E129,"Sì","No")))</f>
        <v/>
      </c>
    </row>
    <row r="130">
      <c r="A130" s="4" t="inlineStr">
        <is>
          <t>Mese</t>
        </is>
      </c>
      <c r="B130" s="4" t="inlineStr">
        <is>
          <t>B079 netto atteso</t>
        </is>
      </c>
      <c r="D130" s="30" t="n">
        <v>1546.41</v>
      </c>
      <c r="E130" s="31">
        <f>Mese!AG83</f>
        <v/>
      </c>
      <c r="F130" s="32">
        <f>IF(AND(ISNUMBER(D130),ISNUMBER(E130)),E130-D130,"")</f>
        <v/>
      </c>
      <c r="G130" s="4">
        <f>IF(AND(D130="",E130=""),"Sì",IF(AND(ISNUMBER(D130),ISNUMBER(E130)),IF(ABS(E130-D130)&lt;=1E-9*MAX(1,ABS(D130)),"Sì","No"),IF(D130=E130,"Sì","No")))</f>
        <v/>
      </c>
    </row>
    <row r="131">
      <c r="A131" s="4" t="inlineStr">
        <is>
          <t>Mese</t>
        </is>
      </c>
      <c r="B131" s="4" t="inlineStr">
        <is>
          <t>B079 ratei_13 atteso</t>
        </is>
      </c>
      <c r="D131" s="15" t="n">
        <v>9</v>
      </c>
      <c r="E131" s="24">
        <f>Mese!AW83</f>
        <v/>
      </c>
      <c r="F131" s="32">
        <f>IF(AND(ISNUMBER(D131),ISNUMBER(E131)),E131-D131,"")</f>
        <v/>
      </c>
      <c r="G131" s="4">
        <f>IF(AND(D131="",E131=""),"Sì",IF(AND(ISNUMBER(D131),ISNUMBER(E131)),IF(ABS(E131-D131)&lt;=1E-9*MAX(1,ABS(D131)),"Sì","No"),IF(D131=E131,"Sì","No")))</f>
        <v/>
      </c>
    </row>
    <row r="132">
      <c r="A132" s="4" t="inlineStr">
        <is>
          <t>Mese</t>
        </is>
      </c>
      <c r="B132" s="4" t="inlineStr">
        <is>
          <t>B079 ratei_14 atteso</t>
        </is>
      </c>
      <c r="D132" s="15" t="n">
        <v>3</v>
      </c>
      <c r="E132" s="24">
        <f>Mese!AX83</f>
        <v/>
      </c>
      <c r="F132" s="32">
        <f>IF(AND(ISNUMBER(D132),ISNUMBER(E132)),E132-D132,"")</f>
        <v/>
      </c>
      <c r="G132" s="4">
        <f>IF(AND(D132="",E132=""),"Sì",IF(AND(ISNUMBER(D132),ISNUMBER(E132)),IF(ABS(E132-D132)&lt;=1E-9*MAX(1,ABS(D132)),"Sì","No"),IF(D132=E132,"Sì","No")))</f>
        <v/>
      </c>
    </row>
    <row r="133">
      <c r="A133" s="4" t="inlineStr">
        <is>
          <t>Mese</t>
        </is>
      </c>
      <c r="B133" s="4" t="inlineStr">
        <is>
          <t>B085 tabellare atteso</t>
        </is>
      </c>
      <c r="D133" s="30" t="n">
        <v>890.84</v>
      </c>
      <c r="E133" s="31">
        <f>Mese!X89</f>
        <v/>
      </c>
      <c r="F133" s="32">
        <f>IF(AND(ISNUMBER(D133),ISNUMBER(E133)),E133-D133,"")</f>
        <v/>
      </c>
      <c r="G133" s="4">
        <f>IF(AND(D133="",E133=""),"Sì",IF(AND(ISNUMBER(D133),ISNUMBER(E133)),IF(ABS(E133-D133)&lt;=1E-9*MAX(1,ABS(D133)),"Sì","No"),IF(D133=E133,"Sì","No")))</f>
        <v/>
      </c>
    </row>
    <row r="134">
      <c r="A134" s="4" t="inlineStr">
        <is>
          <t>Mese</t>
        </is>
      </c>
      <c r="B134" s="4" t="inlineStr">
        <is>
          <t>B085 scatti_n atteso</t>
        </is>
      </c>
      <c r="D134" s="15" t="n">
        <v>2</v>
      </c>
      <c r="E134" s="24">
        <f>Mese!Z89</f>
        <v/>
      </c>
      <c r="F134" s="32">
        <f>IF(AND(ISNUMBER(D134),ISNUMBER(E134)),E134-D134,"")</f>
        <v/>
      </c>
      <c r="G134" s="4">
        <f>IF(AND(D134="",E134=""),"Sì",IF(AND(ISNUMBER(D134),ISNUMBER(E134)),IF(ABS(E134-D134)&lt;=1E-9*MAX(1,ABS(D134)),"Sì","No"),IF(D134=E134,"Sì","No")))</f>
        <v/>
      </c>
    </row>
    <row r="135">
      <c r="A135" s="4" t="inlineStr">
        <is>
          <t>Mese</t>
        </is>
      </c>
      <c r="B135" s="4" t="inlineStr">
        <is>
          <t>B085 scatti atteso</t>
        </is>
      </c>
      <c r="D135" s="30" t="n">
        <v>20.66</v>
      </c>
      <c r="E135" s="31">
        <f>Mese!AA89</f>
        <v/>
      </c>
      <c r="F135" s="32">
        <f>IF(AND(ISNUMBER(D135),ISNUMBER(E135)),E135-D135,"")</f>
        <v/>
      </c>
      <c r="G135" s="4">
        <f>IF(AND(D135="",E135=""),"Sì",IF(AND(ISNUMBER(D135),ISNUMBER(E135)),IF(ABS(E135-D135)&lt;=1E-9*MAX(1,ABS(D135)),"Sì","No"),IF(D135=E135,"Sì","No")))</f>
        <v/>
      </c>
    </row>
    <row r="136">
      <c r="A136" s="4" t="inlineStr">
        <is>
          <t>Mese</t>
        </is>
      </c>
      <c r="B136" s="4" t="inlineStr">
        <is>
          <t>B085 contributi_inps atteso</t>
        </is>
      </c>
      <c r="D136" s="30" t="n">
        <v>87.48999999999999</v>
      </c>
      <c r="E136" s="31">
        <f>Mese!AB89</f>
        <v/>
      </c>
      <c r="F136" s="32">
        <f>IF(AND(ISNUMBER(D136),ISNUMBER(E136)),E136-D136,"")</f>
        <v/>
      </c>
      <c r="G136" s="4">
        <f>IF(AND(D136="",E136=""),"Sì",IF(AND(ISNUMBER(D136),ISNUMBER(E136)),IF(ABS(E136-D136)&lt;=1E-9*MAX(1,ABS(D136)),"Sì","No"),IF(D136=E136,"Sì","No")))</f>
        <v/>
      </c>
    </row>
    <row r="137">
      <c r="A137" s="4" t="inlineStr">
        <is>
          <t>Mese</t>
        </is>
      </c>
      <c r="B137" s="4" t="inlineStr">
        <is>
          <t>B085 quota_tfr atteso</t>
        </is>
      </c>
      <c r="D137" s="30" t="n">
        <v>82.23</v>
      </c>
      <c r="E137" s="31">
        <f>Mese!AC89</f>
        <v/>
      </c>
      <c r="F137" s="32">
        <f>IF(AND(ISNUMBER(D137),ISNUMBER(E137)),E137-D137,"")</f>
        <v/>
      </c>
      <c r="G137" s="4">
        <f>IF(AND(D137="",E137=""),"Sì",IF(AND(ISNUMBER(D137),ISNUMBER(E137)),IF(ABS(E137-D137)&lt;=1E-9*MAX(1,ABS(D137)),"Sì","No"),IF(D137=E137,"Sì","No")))</f>
        <v/>
      </c>
    </row>
    <row r="138">
      <c r="A138" s="4" t="inlineStr">
        <is>
          <t>Mese</t>
        </is>
      </c>
      <c r="B138" s="4" t="inlineStr">
        <is>
          <t>B085 ferie_residuo atteso</t>
        </is>
      </c>
      <c r="D138" s="30" t="n">
        <v>12.8227</v>
      </c>
      <c r="E138" s="31">
        <f>Mese!AE89</f>
        <v/>
      </c>
      <c r="F138" s="32">
        <f>IF(AND(ISNUMBER(D138),ISNUMBER(E138)),E138-D138,"")</f>
        <v/>
      </c>
      <c r="G138" s="4">
        <f>IF(AND(D138="",E138=""),"Sì",IF(AND(ISNUMBER(D138),ISNUMBER(E138)),IF(ABS(E138-D138)&lt;=1E-9*MAX(1,ABS(D138)),"Sì","No"),IF(D138=E138,"Sì","No")))</f>
        <v/>
      </c>
    </row>
    <row r="139">
      <c r="A139" s="4" t="inlineStr">
        <is>
          <t>Mese</t>
        </is>
      </c>
      <c r="B139" s="4" t="inlineStr">
        <is>
          <t>B085 netto atteso</t>
        </is>
      </c>
      <c r="D139" s="30" t="n">
        <v>815.24</v>
      </c>
      <c r="E139" s="31">
        <f>Mese!AG89</f>
        <v/>
      </c>
      <c r="F139" s="32">
        <f>IF(AND(ISNUMBER(D139),ISNUMBER(E139)),E139-D139,"")</f>
        <v/>
      </c>
      <c r="G139" s="4">
        <f>IF(AND(D139="",E139=""),"Sì",IF(AND(ISNUMBER(D139),ISNUMBER(E139)),IF(ABS(E139-D139)&lt;=1E-9*MAX(1,ABS(D139)),"Sì","No"),IF(D139=E139,"Sì","No")))</f>
        <v/>
      </c>
    </row>
    <row r="140">
      <c r="A140" s="4" t="inlineStr">
        <is>
          <t>Mese</t>
        </is>
      </c>
      <c r="B140" s="4" t="inlineStr">
        <is>
          <t>B085 ratei_13 atteso</t>
        </is>
      </c>
      <c r="D140" s="15" t="n">
        <v>9</v>
      </c>
      <c r="E140" s="24">
        <f>Mese!AW89</f>
        <v/>
      </c>
      <c r="F140" s="32">
        <f>IF(AND(ISNUMBER(D140),ISNUMBER(E140)),E140-D140,"")</f>
        <v/>
      </c>
      <c r="G140" s="4">
        <f>IF(AND(D140="",E140=""),"Sì",IF(AND(ISNUMBER(D140),ISNUMBER(E140)),IF(ABS(E140-D140)&lt;=1E-9*MAX(1,ABS(D140)),"Sì","No"),IF(D140=E140,"Sì","No")))</f>
        <v/>
      </c>
    </row>
    <row r="141">
      <c r="A141" s="4" t="inlineStr">
        <is>
          <t>Mese</t>
        </is>
      </c>
      <c r="B141" s="4" t="inlineStr">
        <is>
          <t>B085 ratei_14 atteso</t>
        </is>
      </c>
      <c r="D141" s="15" t="n">
        <v>3</v>
      </c>
      <c r="E141" s="24">
        <f>Mese!AX89</f>
        <v/>
      </c>
      <c r="F141" s="32">
        <f>IF(AND(ISNUMBER(D141),ISNUMBER(E141)),E141-D141,"")</f>
        <v/>
      </c>
      <c r="G141" s="4">
        <f>IF(AND(D141="",E141=""),"Sì",IF(AND(ISNUMBER(D141),ISNUMBER(E141)),IF(ABS(E141-D141)&lt;=1E-9*MAX(1,ABS(D141)),"Sì","No"),IF(D141=E141,"Sì","No")))</f>
        <v/>
      </c>
    </row>
    <row r="142">
      <c r="A142" s="4" t="inlineStr">
        <is>
          <t>Mese</t>
        </is>
      </c>
      <c r="B142" s="4" t="inlineStr">
        <is>
          <t>B091 tabellare atteso</t>
        </is>
      </c>
      <c r="D142" s="30" t="n">
        <v>1658.01</v>
      </c>
      <c r="E142" s="31">
        <f>Mese!X95</f>
        <v/>
      </c>
      <c r="F142" s="32">
        <f>IF(AND(ISNUMBER(D142),ISNUMBER(E142)),E142-D142,"")</f>
        <v/>
      </c>
      <c r="G142" s="4">
        <f>IF(AND(D142="",E142=""),"Sì",IF(AND(ISNUMBER(D142),ISNUMBER(E142)),IF(ABS(E142-D142)&lt;=1E-9*MAX(1,ABS(D142)),"Sì","No"),IF(D142=E142,"Sì","No")))</f>
        <v/>
      </c>
    </row>
    <row r="143">
      <c r="A143" s="4" t="inlineStr">
        <is>
          <t>Mese</t>
        </is>
      </c>
      <c r="B143" s="4" t="inlineStr">
        <is>
          <t>B091 scatti_n atteso</t>
        </is>
      </c>
      <c r="D143" s="15" t="n">
        <v>1</v>
      </c>
      <c r="E143" s="24">
        <f>Mese!Z95</f>
        <v/>
      </c>
      <c r="F143" s="32">
        <f>IF(AND(ISNUMBER(D143),ISNUMBER(E143)),E143-D143,"")</f>
        <v/>
      </c>
      <c r="G143" s="4">
        <f>IF(AND(D143="",E143=""),"Sì",IF(AND(ISNUMBER(D143),ISNUMBER(E143)),IF(ABS(E143-D143)&lt;=1E-9*MAX(1,ABS(D143)),"Sì","No"),IF(D143=E143,"Sì","No")))</f>
        <v/>
      </c>
    </row>
    <row r="144">
      <c r="A144" s="4" t="inlineStr">
        <is>
          <t>Mese</t>
        </is>
      </c>
      <c r="B144" s="4" t="inlineStr">
        <is>
          <t>B091 scatti atteso</t>
        </is>
      </c>
      <c r="D144" s="30" t="n">
        <v>20.3</v>
      </c>
      <c r="E144" s="31">
        <f>Mese!AA95</f>
        <v/>
      </c>
      <c r="F144" s="32">
        <f>IF(AND(ISNUMBER(D144),ISNUMBER(E144)),E144-D144,"")</f>
        <v/>
      </c>
      <c r="G144" s="4">
        <f>IF(AND(D144="",E144=""),"Sì",IF(AND(ISNUMBER(D144),ISNUMBER(E144)),IF(ABS(E144-D144)&lt;=1E-9*MAX(1,ABS(D144)),"Sì","No"),IF(D144=E144,"Sì","No")))</f>
        <v/>
      </c>
    </row>
    <row r="145">
      <c r="A145" s="4" t="inlineStr">
        <is>
          <t>Mese</t>
        </is>
      </c>
      <c r="B145" s="4" t="inlineStr">
        <is>
          <t>B091 contributi_inps atteso</t>
        </is>
      </c>
      <c r="D145" s="30" t="n">
        <v>158.8</v>
      </c>
      <c r="E145" s="31">
        <f>Mese!AB95</f>
        <v/>
      </c>
      <c r="F145" s="32">
        <f>IF(AND(ISNUMBER(D145),ISNUMBER(E145)),E145-D145,"")</f>
        <v/>
      </c>
      <c r="G145" s="4">
        <f>IF(AND(D145="",E145=""),"Sì",IF(AND(ISNUMBER(D145),ISNUMBER(E145)),IF(ABS(E145-D145)&lt;=1E-9*MAX(1,ABS(D145)),"Sì","No"),IF(D145=E145,"Sì","No")))</f>
        <v/>
      </c>
    </row>
    <row r="146">
      <c r="A146" s="4" t="inlineStr">
        <is>
          <t>Mese</t>
        </is>
      </c>
      <c r="B146" s="4" t="inlineStr">
        <is>
          <t>B091 quota_tfr atteso</t>
        </is>
      </c>
      <c r="D146" s="30" t="n">
        <v>149.36</v>
      </c>
      <c r="E146" s="31">
        <f>Mese!AC95</f>
        <v/>
      </c>
      <c r="F146" s="32">
        <f>IF(AND(ISNUMBER(D146),ISNUMBER(E146)),E146-D146,"")</f>
        <v/>
      </c>
      <c r="G146" s="4">
        <f>IF(AND(D146="",E146=""),"Sì",IF(AND(ISNUMBER(D146),ISNUMBER(E146)),IF(ABS(E146-D146)&lt;=1E-9*MAX(1,ABS(D146)),"Sì","No"),IF(D146=E146,"Sì","No")))</f>
        <v/>
      </c>
    </row>
    <row r="147">
      <c r="A147" s="4" t="inlineStr">
        <is>
          <t>Mese</t>
        </is>
      </c>
      <c r="B147" s="4" t="inlineStr">
        <is>
          <t>B091 ferie_residuo atteso</t>
        </is>
      </c>
      <c r="D147" s="30" t="n">
        <v>15.6744</v>
      </c>
      <c r="E147" s="31">
        <f>Mese!AE95</f>
        <v/>
      </c>
      <c r="F147" s="32">
        <f>IF(AND(ISNUMBER(D147),ISNUMBER(E147)),E147-D147,"")</f>
        <v/>
      </c>
      <c r="G147" s="4">
        <f>IF(AND(D147="",E147=""),"Sì",IF(AND(ISNUMBER(D147),ISNUMBER(E147)),IF(ABS(E147-D147)&lt;=1E-9*MAX(1,ABS(D147)),"Sì","No"),IF(D147=E147,"Sì","No")))</f>
        <v/>
      </c>
    </row>
    <row r="148">
      <c r="A148" s="4" t="inlineStr">
        <is>
          <t>Mese</t>
        </is>
      </c>
      <c r="B148" s="4" t="inlineStr">
        <is>
          <t>B091 netto atteso</t>
        </is>
      </c>
      <c r="D148" s="30" t="n">
        <v>1335.12</v>
      </c>
      <c r="E148" s="31">
        <f>Mese!AG95</f>
        <v/>
      </c>
      <c r="F148" s="32">
        <f>IF(AND(ISNUMBER(D148),ISNUMBER(E148)),E148-D148,"")</f>
        <v/>
      </c>
      <c r="G148" s="4">
        <f>IF(AND(D148="",E148=""),"Sì",IF(AND(ISNUMBER(D148),ISNUMBER(E148)),IF(ABS(E148-D148)&lt;=1E-9*MAX(1,ABS(D148)),"Sì","No"),IF(D148=E148,"Sì","No")))</f>
        <v/>
      </c>
    </row>
    <row r="149">
      <c r="A149" s="4" t="inlineStr">
        <is>
          <t>Mese</t>
        </is>
      </c>
      <c r="B149" s="4" t="inlineStr">
        <is>
          <t>B091 ratei_13 atteso</t>
        </is>
      </c>
      <c r="D149" s="15" t="n">
        <v>9</v>
      </c>
      <c r="E149" s="24">
        <f>Mese!AW95</f>
        <v/>
      </c>
      <c r="F149" s="32">
        <f>IF(AND(ISNUMBER(D149),ISNUMBER(E149)),E149-D149,"")</f>
        <v/>
      </c>
      <c r="G149" s="4">
        <f>IF(AND(D149="",E149=""),"Sì",IF(AND(ISNUMBER(D149),ISNUMBER(E149)),IF(ABS(E149-D149)&lt;=1E-9*MAX(1,ABS(D149)),"Sì","No"),IF(D149=E149,"Sì","No")))</f>
        <v/>
      </c>
    </row>
    <row r="150">
      <c r="A150" s="4" t="inlineStr">
        <is>
          <t>Mese</t>
        </is>
      </c>
      <c r="B150" s="4" t="inlineStr">
        <is>
          <t>B091 ratei_14 atteso</t>
        </is>
      </c>
      <c r="D150" s="15" t="n">
        <v>3</v>
      </c>
      <c r="E150" s="24">
        <f>Mese!AX95</f>
        <v/>
      </c>
      <c r="F150" s="32">
        <f>IF(AND(ISNUMBER(D150),ISNUMBER(E150)),E150-D150,"")</f>
        <v/>
      </c>
      <c r="G150" s="4">
        <f>IF(AND(D150="",E150=""),"Sì",IF(AND(ISNUMBER(D150),ISNUMBER(E150)),IF(ABS(E150-D150)&lt;=1E-9*MAX(1,ABS(D150)),"Sì","No"),IF(D150=E150,"Sì","No")))</f>
        <v/>
      </c>
    </row>
    <row r="151">
      <c r="A151" s="4" t="inlineStr">
        <is>
          <t>Mese</t>
        </is>
      </c>
      <c r="B151" s="4" t="inlineStr">
        <is>
          <t>C097 tabellare atteso</t>
        </is>
      </c>
      <c r="D151" s="30" t="n">
        <v>1539.7</v>
      </c>
      <c r="E151" s="31">
        <f>Mese!X101</f>
        <v/>
      </c>
      <c r="F151" s="32">
        <f>IF(AND(ISNUMBER(D151),ISNUMBER(E151)),E151-D151,"")</f>
        <v/>
      </c>
      <c r="G151" s="4">
        <f>IF(AND(D151="",E151=""),"Sì",IF(AND(ISNUMBER(D151),ISNUMBER(E151)),IF(ABS(E151-D151)&lt;=1E-9*MAX(1,ABS(D151)),"Sì","No"),IF(D151=E151,"Sì","No")))</f>
        <v/>
      </c>
    </row>
    <row r="152">
      <c r="A152" s="4" t="inlineStr">
        <is>
          <t>Mese</t>
        </is>
      </c>
      <c r="B152" s="4" t="inlineStr">
        <is>
          <t>C097 scatti_n atteso</t>
        </is>
      </c>
      <c r="D152" s="15" t="n">
        <v>10</v>
      </c>
      <c r="E152" s="24">
        <f>Mese!Z101</f>
        <v/>
      </c>
      <c r="F152" s="32">
        <f>IF(AND(ISNUMBER(D152),ISNUMBER(E152)),E152-D152,"")</f>
        <v/>
      </c>
      <c r="G152" s="4">
        <f>IF(AND(D152="",E152=""),"Sì",IF(AND(ISNUMBER(D152),ISNUMBER(E152)),IF(ABS(E152-D152)&lt;=1E-9*MAX(1,ABS(D152)),"Sì","No"),IF(D152=E152,"Sì","No")))</f>
        <v/>
      </c>
    </row>
    <row r="153">
      <c r="A153" s="4" t="inlineStr">
        <is>
          <t>Mese</t>
        </is>
      </c>
      <c r="B153" s="4" t="inlineStr">
        <is>
          <t>C097 scatti atteso</t>
        </is>
      </c>
      <c r="D153" s="30" t="n">
        <v>197.3</v>
      </c>
      <c r="E153" s="31">
        <f>Mese!AA101</f>
        <v/>
      </c>
      <c r="F153" s="32">
        <f>IF(AND(ISNUMBER(D153),ISNUMBER(E153)),E153-D153,"")</f>
        <v/>
      </c>
      <c r="G153" s="4">
        <f>IF(AND(D153="",E153=""),"Sì",IF(AND(ISNUMBER(D153),ISNUMBER(E153)),IF(ABS(E153-D153)&lt;=1E-9*MAX(1,ABS(D153)),"Sì","No"),IF(D153=E153,"Sì","No")))</f>
        <v/>
      </c>
    </row>
    <row r="154">
      <c r="A154" s="4" t="inlineStr">
        <is>
          <t>Mese</t>
        </is>
      </c>
      <c r="B154" s="4" t="inlineStr">
        <is>
          <t>C097 contributi_inps atteso</t>
        </is>
      </c>
      <c r="D154" s="30" t="n">
        <v>159.63</v>
      </c>
      <c r="E154" s="31">
        <f>Mese!AB101</f>
        <v/>
      </c>
      <c r="F154" s="32">
        <f>IF(AND(ISNUMBER(D154),ISNUMBER(E154)),E154-D154,"")</f>
        <v/>
      </c>
      <c r="G154" s="4">
        <f>IF(AND(D154="",E154=""),"Sì",IF(AND(ISNUMBER(D154),ISNUMBER(E154)),IF(ABS(E154-D154)&lt;=1E-9*MAX(1,ABS(D154)),"Sì","No"),IF(D154=E154,"Sì","No")))</f>
        <v/>
      </c>
    </row>
    <row r="155">
      <c r="A155" s="4" t="inlineStr">
        <is>
          <t>Mese</t>
        </is>
      </c>
      <c r="B155" s="4" t="inlineStr">
        <is>
          <t>C097 quota_tfr atteso</t>
        </is>
      </c>
      <c r="D155" s="30" t="n">
        <v>150.11</v>
      </c>
      <c r="E155" s="31">
        <f>Mese!AC101</f>
        <v/>
      </c>
      <c r="F155" s="32">
        <f>IF(AND(ISNUMBER(D155),ISNUMBER(E155)),E155-D155,"")</f>
        <v/>
      </c>
      <c r="G155" s="4">
        <f>IF(AND(D155="",E155=""),"Sì",IF(AND(ISNUMBER(D155),ISNUMBER(E155)),IF(ABS(E155-D155)&lt;=1E-9*MAX(1,ABS(D155)),"Sì","No"),IF(D155=E155,"Sì","No")))</f>
        <v/>
      </c>
    </row>
    <row r="156">
      <c r="A156" s="4" t="inlineStr">
        <is>
          <t>Mese</t>
        </is>
      </c>
      <c r="B156" s="4" t="inlineStr">
        <is>
          <t>C097 ferie_residuo atteso</t>
        </is>
      </c>
      <c r="D156" s="30" t="n">
        <v>18.5937</v>
      </c>
      <c r="E156" s="31">
        <f>Mese!AE101</f>
        <v/>
      </c>
      <c r="F156" s="32">
        <f>IF(AND(ISNUMBER(D156),ISNUMBER(E156)),E156-D156,"")</f>
        <v/>
      </c>
      <c r="G156" s="4">
        <f>IF(AND(D156="",E156=""),"Sì",IF(AND(ISNUMBER(D156),ISNUMBER(E156)),IF(ABS(E156-D156)&lt;=1E-9*MAX(1,ABS(D156)),"Sì","No"),IF(D156=E156,"Sì","No")))</f>
        <v/>
      </c>
    </row>
    <row r="157">
      <c r="A157" s="4" t="inlineStr">
        <is>
          <t>Mese</t>
        </is>
      </c>
      <c r="B157" s="4" t="inlineStr">
        <is>
          <t>C097 netto atteso</t>
        </is>
      </c>
      <c r="D157" s="30" t="n">
        <v>1340.74</v>
      </c>
      <c r="E157" s="31">
        <f>Mese!AG101</f>
        <v/>
      </c>
      <c r="F157" s="32">
        <f>IF(AND(ISNUMBER(D157),ISNUMBER(E157)),E157-D157,"")</f>
        <v/>
      </c>
      <c r="G157" s="4">
        <f>IF(AND(D157="",E157=""),"Sì",IF(AND(ISNUMBER(D157),ISNUMBER(E157)),IF(ABS(E157-D157)&lt;=1E-9*MAX(1,ABS(D157)),"Sì","No"),IF(D157=E157,"Sì","No")))</f>
        <v/>
      </c>
    </row>
    <row r="158">
      <c r="A158" s="4" t="inlineStr">
        <is>
          <t>Mese</t>
        </is>
      </c>
      <c r="B158" s="4" t="inlineStr">
        <is>
          <t>C097 ratei_13 atteso</t>
        </is>
      </c>
      <c r="D158" s="15" t="n">
        <v>9</v>
      </c>
      <c r="E158" s="24">
        <f>Mese!AW101</f>
        <v/>
      </c>
      <c r="F158" s="32">
        <f>IF(AND(ISNUMBER(D158),ISNUMBER(E158)),E158-D158,"")</f>
        <v/>
      </c>
      <c r="G158" s="4">
        <f>IF(AND(D158="",E158=""),"Sì",IF(AND(ISNUMBER(D158),ISNUMBER(E158)),IF(ABS(E158-D158)&lt;=1E-9*MAX(1,ABS(D158)),"Sì","No"),IF(D158=E158,"Sì","No")))</f>
        <v/>
      </c>
    </row>
    <row r="159">
      <c r="A159" s="4" t="inlineStr">
        <is>
          <t>Mese</t>
        </is>
      </c>
      <c r="B159" s="4" t="inlineStr">
        <is>
          <t>C097 ratei_14 atteso</t>
        </is>
      </c>
      <c r="D159" s="15" t="n">
        <v>3</v>
      </c>
      <c r="E159" s="24">
        <f>Mese!AX101</f>
        <v/>
      </c>
      <c r="F159" s="32">
        <f>IF(AND(ISNUMBER(D159),ISNUMBER(E159)),E159-D159,"")</f>
        <v/>
      </c>
      <c r="G159" s="4">
        <f>IF(AND(D159="",E159=""),"Sì",IF(AND(ISNUMBER(D159),ISNUMBER(E159)),IF(ABS(E159-D159)&lt;=1E-9*MAX(1,ABS(D159)),"Sì","No"),IF(D159=E159,"Sì","No")))</f>
        <v/>
      </c>
    </row>
    <row r="160">
      <c r="A160" s="4" t="inlineStr">
        <is>
          <t>Mese</t>
        </is>
      </c>
      <c r="B160" s="4" t="inlineStr">
        <is>
          <t>C103 tabellare atteso</t>
        </is>
      </c>
      <c r="D160" s="30" t="n">
        <v>1675.19</v>
      </c>
      <c r="E160" s="31">
        <f>Mese!X107</f>
        <v/>
      </c>
      <c r="F160" s="32">
        <f>IF(AND(ISNUMBER(D160),ISNUMBER(E160)),E160-D160,"")</f>
        <v/>
      </c>
      <c r="G160" s="4">
        <f>IF(AND(D160="",E160=""),"Sì",IF(AND(ISNUMBER(D160),ISNUMBER(E160)),IF(ABS(E160-D160)&lt;=1E-9*MAX(1,ABS(D160)),"Sì","No"),IF(D160=E160,"Sì","No")))</f>
        <v/>
      </c>
    </row>
    <row r="161">
      <c r="A161" s="4" t="inlineStr">
        <is>
          <t>Mese</t>
        </is>
      </c>
      <c r="B161" s="4" t="inlineStr">
        <is>
          <t>C103 scatti_n atteso</t>
        </is>
      </c>
      <c r="D161" s="15" t="n">
        <v>2</v>
      </c>
      <c r="E161" s="24">
        <f>Mese!Z107</f>
        <v/>
      </c>
      <c r="F161" s="32">
        <f>IF(AND(ISNUMBER(D161),ISNUMBER(E161)),E161-D161,"")</f>
        <v/>
      </c>
      <c r="G161" s="4">
        <f>IF(AND(D161="",E161=""),"Sì",IF(AND(ISNUMBER(D161),ISNUMBER(E161)),IF(ABS(E161-D161)&lt;=1E-9*MAX(1,ABS(D161)),"Sì","No"),IF(D161=E161,"Sì","No")))</f>
        <v/>
      </c>
    </row>
    <row r="162">
      <c r="A162" s="4" t="inlineStr">
        <is>
          <t>Mese</t>
        </is>
      </c>
      <c r="B162" s="4" t="inlineStr">
        <is>
          <t>C103 scatti atteso</t>
        </is>
      </c>
      <c r="D162" s="30" t="n">
        <v>34.25</v>
      </c>
      <c r="E162" s="31">
        <f>Mese!AA107</f>
        <v/>
      </c>
      <c r="F162" s="32">
        <f>IF(AND(ISNUMBER(D162),ISNUMBER(E162)),E162-D162,"")</f>
        <v/>
      </c>
      <c r="G162" s="4">
        <f>IF(AND(D162="",E162=""),"Sì",IF(AND(ISNUMBER(D162),ISNUMBER(E162)),IF(ABS(E162-D162)&lt;=1E-9*MAX(1,ABS(D162)),"Sì","No"),IF(D162=E162,"Sì","No")))</f>
        <v/>
      </c>
    </row>
    <row r="163">
      <c r="A163" s="4" t="inlineStr">
        <is>
          <t>Mese</t>
        </is>
      </c>
      <c r="B163" s="4" t="inlineStr">
        <is>
          <t>C103 contributi_inps atteso</t>
        </is>
      </c>
      <c r="D163" s="30" t="n">
        <v>160.55</v>
      </c>
      <c r="E163" s="31">
        <f>Mese!AB107</f>
        <v/>
      </c>
      <c r="F163" s="32">
        <f>IF(AND(ISNUMBER(D163),ISNUMBER(E163)),E163-D163,"")</f>
        <v/>
      </c>
      <c r="G163" s="4">
        <f>IF(AND(D163="",E163=""),"Sì",IF(AND(ISNUMBER(D163),ISNUMBER(E163)),IF(ABS(E163-D163)&lt;=1E-9*MAX(1,ABS(D163)),"Sì","No"),IF(D163=E163,"Sì","No")))</f>
        <v/>
      </c>
    </row>
    <row r="164">
      <c r="A164" s="4" t="inlineStr">
        <is>
          <t>Mese</t>
        </is>
      </c>
      <c r="B164" s="4" t="inlineStr">
        <is>
          <t>C103 quota_tfr atteso</t>
        </is>
      </c>
      <c r="D164" s="30" t="n">
        <v>150.97</v>
      </c>
      <c r="E164" s="31">
        <f>Mese!AC107</f>
        <v/>
      </c>
      <c r="F164" s="32">
        <f>IF(AND(ISNUMBER(D164),ISNUMBER(E164)),E164-D164,"")</f>
        <v/>
      </c>
      <c r="G164" s="4">
        <f>IF(AND(D164="",E164=""),"Sì",IF(AND(ISNUMBER(D164),ISNUMBER(E164)),IF(ABS(E164-D164)&lt;=1E-9*MAX(1,ABS(D164)),"Sì","No"),IF(D164=E164,"Sì","No")))</f>
        <v/>
      </c>
    </row>
    <row r="165">
      <c r="A165" s="4" t="inlineStr">
        <is>
          <t>Mese</t>
        </is>
      </c>
      <c r="B165" s="4" t="inlineStr">
        <is>
          <t>C103 ferie_residuo atteso</t>
        </is>
      </c>
      <c r="D165" s="30" t="n">
        <v>19.7265</v>
      </c>
      <c r="E165" s="31">
        <f>Mese!AE107</f>
        <v/>
      </c>
      <c r="F165" s="32">
        <f>IF(AND(ISNUMBER(D165),ISNUMBER(E165)),E165-D165,"")</f>
        <v/>
      </c>
      <c r="G165" s="4">
        <f>IF(AND(D165="",E165=""),"Sì",IF(AND(ISNUMBER(D165),ISNUMBER(E165)),IF(ABS(E165-D165)&lt;=1E-9*MAX(1,ABS(D165)),"Sì","No"),IF(D165=E165,"Sì","No")))</f>
        <v/>
      </c>
    </row>
    <row r="166">
      <c r="A166" s="4" t="inlineStr">
        <is>
          <t>Mese</t>
        </is>
      </c>
      <c r="B166" s="4" t="inlineStr">
        <is>
          <t>C103 netto atteso</t>
        </is>
      </c>
      <c r="D166" s="30" t="n">
        <v>1347.18</v>
      </c>
      <c r="E166" s="31">
        <f>Mese!AG107</f>
        <v/>
      </c>
      <c r="F166" s="32">
        <f>IF(AND(ISNUMBER(D166),ISNUMBER(E166)),E166-D166,"")</f>
        <v/>
      </c>
      <c r="G166" s="4">
        <f>IF(AND(D166="",E166=""),"Sì",IF(AND(ISNUMBER(D166),ISNUMBER(E166)),IF(ABS(E166-D166)&lt;=1E-9*MAX(1,ABS(D166)),"Sì","No"),IF(D166=E166,"Sì","No")))</f>
        <v/>
      </c>
    </row>
    <row r="167">
      <c r="A167" s="4" t="inlineStr">
        <is>
          <t>Mese</t>
        </is>
      </c>
      <c r="B167" s="4" t="inlineStr">
        <is>
          <t>C103 ratei_13 atteso</t>
        </is>
      </c>
      <c r="D167" s="15" t="n">
        <v>9</v>
      </c>
      <c r="E167" s="24">
        <f>Mese!AW107</f>
        <v/>
      </c>
      <c r="F167" s="32">
        <f>IF(AND(ISNUMBER(D167),ISNUMBER(E167)),E167-D167,"")</f>
        <v/>
      </c>
      <c r="G167" s="4">
        <f>IF(AND(D167="",E167=""),"Sì",IF(AND(ISNUMBER(D167),ISNUMBER(E167)),IF(ABS(E167-D167)&lt;=1E-9*MAX(1,ABS(D167)),"Sì","No"),IF(D167=E167,"Sì","No")))</f>
        <v/>
      </c>
    </row>
    <row r="168">
      <c r="A168" s="4" t="inlineStr">
        <is>
          <t>Mese</t>
        </is>
      </c>
      <c r="B168" s="4" t="inlineStr">
        <is>
          <t>C103 ratei_14 atteso</t>
        </is>
      </c>
      <c r="D168" s="15" t="n">
        <v>3</v>
      </c>
      <c r="E168" s="24">
        <f>Mese!AX107</f>
        <v/>
      </c>
      <c r="F168" s="32">
        <f>IF(AND(ISNUMBER(D168),ISNUMBER(E168)),E168-D168,"")</f>
        <v/>
      </c>
      <c r="G168" s="4">
        <f>IF(AND(D168="",E168=""),"Sì",IF(AND(ISNUMBER(D168),ISNUMBER(E168)),IF(ABS(E168-D168)&lt;=1E-9*MAX(1,ABS(D168)),"Sì","No"),IF(D168=E168,"Sì","No")))</f>
        <v/>
      </c>
    </row>
    <row r="169">
      <c r="A169" s="4" t="inlineStr">
        <is>
          <t>Mese</t>
        </is>
      </c>
      <c r="B169" s="4" t="inlineStr">
        <is>
          <t>C109 tabellare atteso</t>
        </is>
      </c>
      <c r="D169" s="30" t="n">
        <v>1658.01</v>
      </c>
      <c r="E169" s="31">
        <f>Mese!X113</f>
        <v/>
      </c>
      <c r="F169" s="32">
        <f>IF(AND(ISNUMBER(D169),ISNUMBER(E169)),E169-D169,"")</f>
        <v/>
      </c>
      <c r="G169" s="4">
        <f>IF(AND(D169="",E169=""),"Sì",IF(AND(ISNUMBER(D169),ISNUMBER(E169)),IF(ABS(E169-D169)&lt;=1E-9*MAX(1,ABS(D169)),"Sì","No"),IF(D169=E169,"Sì","No")))</f>
        <v/>
      </c>
    </row>
    <row r="170">
      <c r="A170" s="4" t="inlineStr">
        <is>
          <t>Mese</t>
        </is>
      </c>
      <c r="B170" s="4" t="inlineStr">
        <is>
          <t>C109 scatti_n atteso</t>
        </is>
      </c>
      <c r="D170" s="15" t="n">
        <v>0</v>
      </c>
      <c r="E170" s="24">
        <f>Mese!Z113</f>
        <v/>
      </c>
      <c r="F170" s="32">
        <f>IF(AND(ISNUMBER(D170),ISNUMBER(E170)),E170-D170,"")</f>
        <v/>
      </c>
      <c r="G170" s="4">
        <f>IF(AND(D170="",E170=""),"Sì",IF(AND(ISNUMBER(D170),ISNUMBER(E170)),IF(ABS(E170-D170)&lt;=1E-9*MAX(1,ABS(D170)),"Sì","No"),IF(D170=E170,"Sì","No")))</f>
        <v/>
      </c>
    </row>
    <row r="171">
      <c r="A171" s="4" t="inlineStr">
        <is>
          <t>Mese</t>
        </is>
      </c>
      <c r="B171" s="4" t="inlineStr">
        <is>
          <t>C109 scatti atteso</t>
        </is>
      </c>
      <c r="D171" s="30" t="n">
        <v>0</v>
      </c>
      <c r="E171" s="31">
        <f>Mese!AA113</f>
        <v/>
      </c>
      <c r="F171" s="32">
        <f>IF(AND(ISNUMBER(D171),ISNUMBER(E171)),E171-D171,"")</f>
        <v/>
      </c>
      <c r="G171" s="4">
        <f>IF(AND(D171="",E171=""),"Sì",IF(AND(ISNUMBER(D171),ISNUMBER(E171)),IF(ABS(E171-D171)&lt;=1E-9*MAX(1,ABS(D171)),"Sì","No"),IF(D171=E171,"Sì","No")))</f>
        <v/>
      </c>
    </row>
    <row r="172">
      <c r="A172" s="4" t="inlineStr">
        <is>
          <t>Mese</t>
        </is>
      </c>
      <c r="B172" s="4" t="inlineStr">
        <is>
          <t>C109 contributi_inps atteso</t>
        </is>
      </c>
      <c r="D172" s="30" t="n">
        <v>152.37</v>
      </c>
      <c r="E172" s="31">
        <f>Mese!AB113</f>
        <v/>
      </c>
      <c r="F172" s="32">
        <f>IF(AND(ISNUMBER(D172),ISNUMBER(E172)),E172-D172,"")</f>
        <v/>
      </c>
      <c r="G172" s="4">
        <f>IF(AND(D172="",E172=""),"Sì",IF(AND(ISNUMBER(D172),ISNUMBER(E172)),IF(ABS(E172-D172)&lt;=1E-9*MAX(1,ABS(D172)),"Sì","No"),IF(D172=E172,"Sì","No")))</f>
        <v/>
      </c>
    </row>
    <row r="173">
      <c r="A173" s="4" t="inlineStr">
        <is>
          <t>Mese</t>
        </is>
      </c>
      <c r="B173" s="4" t="inlineStr">
        <is>
          <t>C109 quota_tfr atteso</t>
        </is>
      </c>
      <c r="D173" s="30" t="n">
        <v>143.28</v>
      </c>
      <c r="E173" s="31">
        <f>Mese!AC113</f>
        <v/>
      </c>
      <c r="F173" s="32">
        <f>IF(AND(ISNUMBER(D173),ISNUMBER(E173)),E173-D173,"")</f>
        <v/>
      </c>
      <c r="G173" s="4">
        <f>IF(AND(D173="",E173=""),"Sì",IF(AND(ISNUMBER(D173),ISNUMBER(E173)),IF(ABS(E173-D173)&lt;=1E-9*MAX(1,ABS(D173)),"Sì","No"),IF(D173=E173,"Sì","No")))</f>
        <v/>
      </c>
    </row>
    <row r="174">
      <c r="A174" s="4" t="inlineStr">
        <is>
          <t>Mese</t>
        </is>
      </c>
      <c r="B174" s="4" t="inlineStr">
        <is>
          <t>C109 ferie_residuo atteso</t>
        </is>
      </c>
      <c r="D174" s="30" t="n">
        <v>4.4542</v>
      </c>
      <c r="E174" s="31">
        <f>Mese!AE113</f>
        <v/>
      </c>
      <c r="F174" s="32">
        <f>IF(AND(ISNUMBER(D174),ISNUMBER(E174)),E174-D174,"")</f>
        <v/>
      </c>
      <c r="G174" s="4">
        <f>IF(AND(D174="",E174=""),"Sì",IF(AND(ISNUMBER(D174),ISNUMBER(E174)),IF(ABS(E174-D174)&lt;=1E-9*MAX(1,ABS(D174)),"Sì","No"),IF(D174=E174,"Sì","No")))</f>
        <v/>
      </c>
    </row>
    <row r="175">
      <c r="A175" s="4" t="inlineStr">
        <is>
          <t>Mese</t>
        </is>
      </c>
      <c r="B175" s="4" t="inlineStr">
        <is>
          <t>C109 netto atteso</t>
        </is>
      </c>
      <c r="D175" s="30" t="n">
        <v>1289.45</v>
      </c>
      <c r="E175" s="31">
        <f>Mese!AG113</f>
        <v/>
      </c>
      <c r="F175" s="32">
        <f>IF(AND(ISNUMBER(D175),ISNUMBER(E175)),E175-D175,"")</f>
        <v/>
      </c>
      <c r="G175" s="4">
        <f>IF(AND(D175="",E175=""),"Sì",IF(AND(ISNUMBER(D175),ISNUMBER(E175)),IF(ABS(E175-D175)&lt;=1E-9*MAX(1,ABS(D175)),"Sì","No"),IF(D175=E175,"Sì","No")))</f>
        <v/>
      </c>
    </row>
    <row r="176">
      <c r="A176" s="4" t="inlineStr">
        <is>
          <t>Mese</t>
        </is>
      </c>
      <c r="B176" s="4" t="inlineStr">
        <is>
          <t>C109 ratei_13 atteso</t>
        </is>
      </c>
      <c r="D176" s="15" t="n">
        <v>4</v>
      </c>
      <c r="E176" s="24">
        <f>Mese!AW113</f>
        <v/>
      </c>
      <c r="F176" s="32">
        <f>IF(AND(ISNUMBER(D176),ISNUMBER(E176)),E176-D176,"")</f>
        <v/>
      </c>
      <c r="G176" s="4">
        <f>IF(AND(D176="",E176=""),"Sì",IF(AND(ISNUMBER(D176),ISNUMBER(E176)),IF(ABS(E176-D176)&lt;=1E-9*MAX(1,ABS(D176)),"Sì","No"),IF(D176=E176,"Sì","No")))</f>
        <v/>
      </c>
    </row>
    <row r="177">
      <c r="A177" s="4" t="inlineStr">
        <is>
          <t>Mese</t>
        </is>
      </c>
      <c r="B177" s="4" t="inlineStr">
        <is>
          <t>C109 ratei_14 atteso</t>
        </is>
      </c>
      <c r="D177" s="15" t="n">
        <v>3</v>
      </c>
      <c r="E177" s="24">
        <f>Mese!AX113</f>
        <v/>
      </c>
      <c r="F177" s="32">
        <f>IF(AND(ISNUMBER(D177),ISNUMBER(E177)),E177-D177,"")</f>
        <v/>
      </c>
      <c r="G177" s="4">
        <f>IF(AND(D177="",E177=""),"Sì",IF(AND(ISNUMBER(D177),ISNUMBER(E177)),IF(ABS(E177-D177)&lt;=1E-9*MAX(1,ABS(D177)),"Sì","No"),IF(D177=E177,"Sì","No")))</f>
        <v/>
      </c>
    </row>
    <row r="178">
      <c r="A178" s="4" t="inlineStr">
        <is>
          <t>Mese</t>
        </is>
      </c>
      <c r="B178" s="4" t="inlineStr">
        <is>
          <t>C115 tabellare atteso</t>
        </is>
      </c>
      <c r="D178" s="30" t="n">
        <v>1395.89</v>
      </c>
      <c r="E178" s="31">
        <f>Mese!X119</f>
        <v/>
      </c>
      <c r="F178" s="32">
        <f>IF(AND(ISNUMBER(D178),ISNUMBER(E178)),E178-D178,"")</f>
        <v/>
      </c>
      <c r="G178" s="4">
        <f>IF(AND(D178="",E178=""),"Sì",IF(AND(ISNUMBER(D178),ISNUMBER(E178)),IF(ABS(E178-D178)&lt;=1E-9*MAX(1,ABS(D178)),"Sì","No"),IF(D178=E178,"Sì","No")))</f>
        <v/>
      </c>
    </row>
    <row r="179">
      <c r="A179" s="4" t="inlineStr">
        <is>
          <t>Mese</t>
        </is>
      </c>
      <c r="B179" s="4" t="inlineStr">
        <is>
          <t>C115 scatti_n atteso</t>
        </is>
      </c>
      <c r="D179" s="15" t="n">
        <v>7</v>
      </c>
      <c r="E179" s="24">
        <f>Mese!Z119</f>
        <v/>
      </c>
      <c r="F179" s="32">
        <f>IF(AND(ISNUMBER(D179),ISNUMBER(E179)),E179-D179,"")</f>
        <v/>
      </c>
      <c r="G179" s="4">
        <f>IF(AND(D179="",E179=""),"Sì",IF(AND(ISNUMBER(D179),ISNUMBER(E179)),IF(ABS(E179-D179)&lt;=1E-9*MAX(1,ABS(D179)),"Sì","No"),IF(D179=E179,"Sì","No")))</f>
        <v/>
      </c>
    </row>
    <row r="180">
      <c r="A180" s="4" t="inlineStr">
        <is>
          <t>Mese</t>
        </is>
      </c>
      <c r="B180" s="4" t="inlineStr">
        <is>
          <t>C115 scatti atteso</t>
        </is>
      </c>
      <c r="D180" s="30" t="n">
        <v>136.29</v>
      </c>
      <c r="E180" s="31">
        <f>Mese!AA119</f>
        <v/>
      </c>
      <c r="F180" s="32">
        <f>IF(AND(ISNUMBER(D180),ISNUMBER(E180)),E180-D180,"")</f>
        <v/>
      </c>
      <c r="G180" s="4">
        <f>IF(AND(D180="",E180=""),"Sì",IF(AND(ISNUMBER(D180),ISNUMBER(E180)),IF(ABS(E180-D180)&lt;=1E-9*MAX(1,ABS(D180)),"Sì","No"),IF(D180=E180,"Sì","No")))</f>
        <v/>
      </c>
    </row>
    <row r="181">
      <c r="A181" s="4" t="inlineStr">
        <is>
          <t>Mese</t>
        </is>
      </c>
      <c r="B181" s="4" t="inlineStr">
        <is>
          <t>C115 contributi_inps atteso</t>
        </is>
      </c>
      <c r="D181" s="30" t="n">
        <v>140.79</v>
      </c>
      <c r="E181" s="31">
        <f>Mese!AB119</f>
        <v/>
      </c>
      <c r="F181" s="32">
        <f>IF(AND(ISNUMBER(D181),ISNUMBER(E181)),E181-D181,"")</f>
        <v/>
      </c>
      <c r="G181" s="4">
        <f>IF(AND(D181="",E181=""),"Sì",IF(AND(ISNUMBER(D181),ISNUMBER(E181)),IF(ABS(E181-D181)&lt;=1E-9*MAX(1,ABS(D181)),"Sì","No"),IF(D181=E181,"Sì","No")))</f>
        <v/>
      </c>
    </row>
    <row r="182">
      <c r="A182" s="4" t="inlineStr">
        <is>
          <t>Mese</t>
        </is>
      </c>
      <c r="B182" s="4" t="inlineStr">
        <is>
          <t>C115 quota_tfr atteso</t>
        </is>
      </c>
      <c r="D182" s="30" t="n">
        <v>132.41</v>
      </c>
      <c r="E182" s="31">
        <f>Mese!AC119</f>
        <v/>
      </c>
      <c r="F182" s="32">
        <f>IF(AND(ISNUMBER(D182),ISNUMBER(E182)),E182-D182,"")</f>
        <v/>
      </c>
      <c r="G182" s="4">
        <f>IF(AND(D182="",E182=""),"Sì",IF(AND(ISNUMBER(D182),ISNUMBER(E182)),IF(ABS(E182-D182)&lt;=1E-9*MAX(1,ABS(D182)),"Sì","No"),IF(D182=E182,"Sì","No")))</f>
        <v/>
      </c>
    </row>
    <row r="183">
      <c r="A183" s="4" t="inlineStr">
        <is>
          <t>Mese</t>
        </is>
      </c>
      <c r="B183" s="4" t="inlineStr">
        <is>
          <t>C115 ferie_residuo atteso</t>
        </is>
      </c>
      <c r="D183" s="30" t="n">
        <v>12.2276</v>
      </c>
      <c r="E183" s="31">
        <f>Mese!AE119</f>
        <v/>
      </c>
      <c r="F183" s="32">
        <f>IF(AND(ISNUMBER(D183),ISNUMBER(E183)),E183-D183,"")</f>
        <v/>
      </c>
      <c r="G183" s="4">
        <f>IF(AND(D183="",E183=""),"Sì",IF(AND(ISNUMBER(D183),ISNUMBER(E183)),IF(ABS(E183-D183)&lt;=1E-9*MAX(1,ABS(D183)),"Sì","No"),IF(D183=E183,"Sì","No")))</f>
        <v/>
      </c>
    </row>
    <row r="184">
      <c r="A184" s="4" t="inlineStr">
        <is>
          <t>Mese</t>
        </is>
      </c>
      <c r="B184" s="4" t="inlineStr">
        <is>
          <t>C115 netto atteso</t>
        </is>
      </c>
      <c r="D184" s="30" t="n">
        <v>1207.76</v>
      </c>
      <c r="E184" s="31">
        <f>Mese!AG119</f>
        <v/>
      </c>
      <c r="F184" s="32">
        <f>IF(AND(ISNUMBER(D184),ISNUMBER(E184)),E184-D184,"")</f>
        <v/>
      </c>
      <c r="G184" s="4">
        <f>IF(AND(D184="",E184=""),"Sì",IF(AND(ISNUMBER(D184),ISNUMBER(E184)),IF(ABS(E184-D184)&lt;=1E-9*MAX(1,ABS(D184)),"Sì","No"),IF(D184=E184,"Sì","No")))</f>
        <v/>
      </c>
    </row>
    <row r="185">
      <c r="A185" s="4" t="inlineStr">
        <is>
          <t>Mese</t>
        </is>
      </c>
      <c r="B185" s="4" t="inlineStr">
        <is>
          <t>C115 ratei_13 atteso</t>
        </is>
      </c>
      <c r="D185" s="15" t="n">
        <v>9</v>
      </c>
      <c r="E185" s="24">
        <f>Mese!AW119</f>
        <v/>
      </c>
      <c r="F185" s="32">
        <f>IF(AND(ISNUMBER(D185),ISNUMBER(E185)),E185-D185,"")</f>
        <v/>
      </c>
      <c r="G185" s="4">
        <f>IF(AND(D185="",E185=""),"Sì",IF(AND(ISNUMBER(D185),ISNUMBER(E185)),IF(ABS(E185-D185)&lt;=1E-9*MAX(1,ABS(D185)),"Sì","No"),IF(D185=E185,"Sì","No")))</f>
        <v/>
      </c>
    </row>
    <row r="186">
      <c r="A186" s="4" t="inlineStr">
        <is>
          <t>Mese</t>
        </is>
      </c>
      <c r="B186" s="4" t="inlineStr">
        <is>
          <t>C115 ratei_14 atteso</t>
        </is>
      </c>
      <c r="D186" s="15" t="n">
        <v>3</v>
      </c>
      <c r="E186" s="24">
        <f>Mese!AX119</f>
        <v/>
      </c>
      <c r="F186" s="32">
        <f>IF(AND(ISNUMBER(D186),ISNUMBER(E186)),E186-D186,"")</f>
        <v/>
      </c>
      <c r="G186" s="4">
        <f>IF(AND(D186="",E186=""),"Sì",IF(AND(ISNUMBER(D186),ISNUMBER(E186)),IF(ABS(E186-D186)&lt;=1E-9*MAX(1,ABS(D186)),"Sì","No"),IF(D186=E186,"Sì","No")))</f>
        <v/>
      </c>
    </row>
    <row r="187">
      <c r="A187" s="4" t="inlineStr">
        <is>
          <t>Mese</t>
        </is>
      </c>
      <c r="B187" s="4" t="inlineStr">
        <is>
          <t>B201 tabellare atteso</t>
        </is>
      </c>
      <c r="D187" s="30" t="n">
        <v>1658.01</v>
      </c>
      <c r="E187" s="31">
        <f>Mese!X125</f>
        <v/>
      </c>
      <c r="F187" s="32">
        <f>IF(AND(ISNUMBER(D187),ISNUMBER(E187)),E187-D187,"")</f>
        <v/>
      </c>
      <c r="G187" s="4">
        <f>IF(AND(D187="",E187=""),"Sì",IF(AND(ISNUMBER(D187),ISNUMBER(E187)),IF(ABS(E187-D187)&lt;=1E-9*MAX(1,ABS(D187)),"Sì","No"),IF(D187=E187,"Sì","No")))</f>
        <v/>
      </c>
    </row>
    <row r="188">
      <c r="A188" s="4" t="inlineStr">
        <is>
          <t>Mese</t>
        </is>
      </c>
      <c r="B188" s="4" t="inlineStr">
        <is>
          <t>B201 scatti_n atteso</t>
        </is>
      </c>
      <c r="D188" s="15" t="n">
        <v>0</v>
      </c>
      <c r="E188" s="24">
        <f>Mese!Z125</f>
        <v/>
      </c>
      <c r="F188" s="32">
        <f>IF(AND(ISNUMBER(D188),ISNUMBER(E188)),E188-D188,"")</f>
        <v/>
      </c>
      <c r="G188" s="4">
        <f>IF(AND(D188="",E188=""),"Sì",IF(AND(ISNUMBER(D188),ISNUMBER(E188)),IF(ABS(E188-D188)&lt;=1E-9*MAX(1,ABS(D188)),"Sì","No"),IF(D188=E188,"Sì","No")))</f>
        <v/>
      </c>
    </row>
    <row r="189">
      <c r="A189" s="4" t="inlineStr">
        <is>
          <t>Mese</t>
        </is>
      </c>
      <c r="B189" s="4" t="inlineStr">
        <is>
          <t>B201 scatti atteso</t>
        </is>
      </c>
      <c r="D189" s="30" t="n">
        <v>0</v>
      </c>
      <c r="E189" s="31">
        <f>Mese!AA125</f>
        <v/>
      </c>
      <c r="F189" s="32">
        <f>IF(AND(ISNUMBER(D189),ISNUMBER(E189)),E189-D189,"")</f>
        <v/>
      </c>
      <c r="G189" s="4">
        <f>IF(AND(D189="",E189=""),"Sì",IF(AND(ISNUMBER(D189),ISNUMBER(E189)),IF(ABS(E189-D189)&lt;=1E-9*MAX(1,ABS(D189)),"Sì","No"),IF(D189=E189,"Sì","No")))</f>
        <v/>
      </c>
    </row>
    <row r="190">
      <c r="A190" s="4" t="inlineStr">
        <is>
          <t>Mese</t>
        </is>
      </c>
      <c r="B190" s="4" t="inlineStr">
        <is>
          <t>B201 contributi_inps atteso</t>
        </is>
      </c>
      <c r="D190" s="30" t="n">
        <v>152.37</v>
      </c>
      <c r="E190" s="31">
        <f>Mese!AB125</f>
        <v/>
      </c>
      <c r="F190" s="32">
        <f>IF(AND(ISNUMBER(D190),ISNUMBER(E190)),E190-D190,"")</f>
        <v/>
      </c>
      <c r="G190" s="4">
        <f>IF(AND(D190="",E190=""),"Sì",IF(AND(ISNUMBER(D190),ISNUMBER(E190)),IF(ABS(E190-D190)&lt;=1E-9*MAX(1,ABS(D190)),"Sì","No"),IF(D190=E190,"Sì","No")))</f>
        <v/>
      </c>
    </row>
    <row r="191">
      <c r="A191" s="4" t="inlineStr">
        <is>
          <t>Mese</t>
        </is>
      </c>
      <c r="B191" s="4" t="inlineStr">
        <is>
          <t>B201 quota_tfr atteso</t>
        </is>
      </c>
      <c r="D191" s="30" t="n">
        <v>143.28</v>
      </c>
      <c r="E191" s="31">
        <f>Mese!AC125</f>
        <v/>
      </c>
      <c r="F191" s="32">
        <f>IF(AND(ISNUMBER(D191),ISNUMBER(E191)),E191-D191,"")</f>
        <v/>
      </c>
      <c r="G191" s="4">
        <f>IF(AND(D191="",E191=""),"Sì",IF(AND(ISNUMBER(D191),ISNUMBER(E191)),IF(ABS(E191-D191)&lt;=1E-9*MAX(1,ABS(D191)),"Sì","No"),IF(D191=E191,"Sì","No")))</f>
        <v/>
      </c>
    </row>
    <row r="192">
      <c r="A192" s="4" t="inlineStr">
        <is>
          <t>Mese</t>
        </is>
      </c>
      <c r="B192" s="4" t="inlineStr">
        <is>
          <t>B201 ferie_residuo atteso</t>
        </is>
      </c>
      <c r="D192" s="30" t="n">
        <v>2.1667</v>
      </c>
      <c r="E192" s="31">
        <f>Mese!AE125</f>
        <v/>
      </c>
      <c r="F192" s="32">
        <f>IF(AND(ISNUMBER(D192),ISNUMBER(E192)),E192-D192,"")</f>
        <v/>
      </c>
      <c r="G192" s="4">
        <f>IF(AND(D192="",E192=""),"Sì",IF(AND(ISNUMBER(D192),ISNUMBER(E192)),IF(ABS(E192-D192)&lt;=1E-9*MAX(1,ABS(D192)),"Sì","No"),IF(D192=E192,"Sì","No")))</f>
        <v/>
      </c>
    </row>
    <row r="193">
      <c r="A193" s="4" t="inlineStr">
        <is>
          <t>Mese</t>
        </is>
      </c>
      <c r="B193" s="4" t="inlineStr">
        <is>
          <t>B201 netto atteso</t>
        </is>
      </c>
      <c r="D193" s="30" t="n">
        <v>1289.45</v>
      </c>
      <c r="E193" s="31">
        <f>Mese!AG125</f>
        <v/>
      </c>
      <c r="F193" s="32">
        <f>IF(AND(ISNUMBER(D193),ISNUMBER(E193)),E193-D193,"")</f>
        <v/>
      </c>
      <c r="G193" s="4">
        <f>IF(AND(D193="",E193=""),"Sì",IF(AND(ISNUMBER(D193),ISNUMBER(E193)),IF(ABS(E193-D193)&lt;=1E-9*MAX(1,ABS(D193)),"Sì","No"),IF(D193=E193,"Sì","No")))</f>
        <v/>
      </c>
    </row>
    <row r="194">
      <c r="A194" s="4" t="inlineStr">
        <is>
          <t>Mese</t>
        </is>
      </c>
      <c r="B194" s="4" t="inlineStr">
        <is>
          <t>B201 ratei_13 atteso</t>
        </is>
      </c>
      <c r="D194" s="15" t="n">
        <v>1</v>
      </c>
      <c r="E194" s="24">
        <f>Mese!AW125</f>
        <v/>
      </c>
      <c r="F194" s="32">
        <f>IF(AND(ISNUMBER(D194),ISNUMBER(E194)),E194-D194,"")</f>
        <v/>
      </c>
      <c r="G194" s="4">
        <f>IF(AND(D194="",E194=""),"Sì",IF(AND(ISNUMBER(D194),ISNUMBER(E194)),IF(ABS(E194-D194)&lt;=1E-9*MAX(1,ABS(D194)),"Sì","No"),IF(D194=E194,"Sì","No")))</f>
        <v/>
      </c>
    </row>
    <row r="195">
      <c r="A195" s="4" t="inlineStr">
        <is>
          <t>Mese</t>
        </is>
      </c>
      <c r="B195" s="4" t="inlineStr">
        <is>
          <t>B201 ratei_14 atteso</t>
        </is>
      </c>
      <c r="D195" s="15" t="n">
        <v>1</v>
      </c>
      <c r="E195" s="24">
        <f>Mese!AX125</f>
        <v/>
      </c>
      <c r="F195" s="32">
        <f>IF(AND(ISNUMBER(D195),ISNUMBER(E195)),E195-D195,"")</f>
        <v/>
      </c>
      <c r="G195" s="4">
        <f>IF(AND(D195="",E195=""),"Sì",IF(AND(ISNUMBER(D195),ISNUMBER(E195)),IF(ABS(E195-D195)&lt;=1E-9*MAX(1,ABS(D195)),"Sì","No"),IF(D195=E195,"Sì","No")))</f>
        <v/>
      </c>
    </row>
    <row r="196">
      <c r="A196" s="4" t="inlineStr">
        <is>
          <t>Mese</t>
        </is>
      </c>
      <c r="B196" s="4" t="inlineStr">
        <is>
          <t>A001 C01</t>
        </is>
      </c>
      <c r="D196" s="15" t="inlineStr">
        <is>
          <t>OK</t>
        </is>
      </c>
      <c r="E196" s="24">
        <f>Mese!AK5</f>
        <v/>
      </c>
      <c r="F196" s="32">
        <f>IF(AND(ISNUMBER(D196),ISNUMBER(E196)),E196-D196,"")</f>
        <v/>
      </c>
      <c r="G196" s="4">
        <f>IF(AND(D196="",E196=""),"Sì",IF(AND(ISNUMBER(D196),ISNUMBER(E196)),IF(ABS(E196-D196)&lt;=1E-9*MAX(1,ABS(D196)),"Sì","No"),IF(D196=E196,"Sì","No")))</f>
        <v/>
      </c>
    </row>
    <row r="197">
      <c r="A197" s="4" t="inlineStr">
        <is>
          <t>Mese</t>
        </is>
      </c>
      <c r="B197" s="4" t="inlineStr">
        <is>
          <t>A001 C02</t>
        </is>
      </c>
      <c r="D197" s="15" t="inlineStr">
        <is>
          <t>OK</t>
        </is>
      </c>
      <c r="E197" s="24">
        <f>Mese!AL5</f>
        <v/>
      </c>
      <c r="F197" s="32">
        <f>IF(AND(ISNUMBER(D197),ISNUMBER(E197)),E197-D197,"")</f>
        <v/>
      </c>
      <c r="G197" s="4">
        <f>IF(AND(D197="",E197=""),"Sì",IF(AND(ISNUMBER(D197),ISNUMBER(E197)),IF(ABS(E197-D197)&lt;=1E-9*MAX(1,ABS(D197)),"Sì","No"),IF(D197=E197,"Sì","No")))</f>
        <v/>
      </c>
    </row>
    <row r="198">
      <c r="A198" s="4" t="inlineStr">
        <is>
          <t>Mese</t>
        </is>
      </c>
      <c r="B198" s="4" t="inlineStr">
        <is>
          <t>A001 C03</t>
        </is>
      </c>
      <c r="D198" s="15" t="inlineStr">
        <is>
          <t>OK</t>
        </is>
      </c>
      <c r="E198" s="24">
        <f>Mese!AM5</f>
        <v/>
      </c>
      <c r="F198" s="32">
        <f>IF(AND(ISNUMBER(D198),ISNUMBER(E198)),E198-D198,"")</f>
        <v/>
      </c>
      <c r="G198" s="4">
        <f>IF(AND(D198="",E198=""),"Sì",IF(AND(ISNUMBER(D198),ISNUMBER(E198)),IF(ABS(E198-D198)&lt;=1E-9*MAX(1,ABS(D198)),"Sì","No"),IF(D198=E198,"Sì","No")))</f>
        <v/>
      </c>
    </row>
    <row r="199">
      <c r="A199" s="4" t="inlineStr">
        <is>
          <t>Mese</t>
        </is>
      </c>
      <c r="B199" s="4" t="inlineStr">
        <is>
          <t>A001 C04</t>
        </is>
      </c>
      <c r="D199" s="15" t="inlineStr">
        <is>
          <t>OK</t>
        </is>
      </c>
      <c r="E199" s="24">
        <f>Mese!AN5</f>
        <v/>
      </c>
      <c r="F199" s="32">
        <f>IF(AND(ISNUMBER(D199),ISNUMBER(E199)),E199-D199,"")</f>
        <v/>
      </c>
      <c r="G199" s="4">
        <f>IF(AND(D199="",E199=""),"Sì",IF(AND(ISNUMBER(D199),ISNUMBER(E199)),IF(ABS(E199-D199)&lt;=1E-9*MAX(1,ABS(D199)),"Sì","No"),IF(D199=E199,"Sì","No")))</f>
        <v/>
      </c>
    </row>
    <row r="200">
      <c r="A200" s="4" t="inlineStr">
        <is>
          <t>Mese</t>
        </is>
      </c>
      <c r="B200" s="4" t="inlineStr">
        <is>
          <t>A001 C05</t>
        </is>
      </c>
      <c r="D200" s="15" t="inlineStr">
        <is>
          <t>OK</t>
        </is>
      </c>
      <c r="E200" s="24">
        <f>Mese!AO5</f>
        <v/>
      </c>
      <c r="F200" s="32">
        <f>IF(AND(ISNUMBER(D200),ISNUMBER(E200)),E200-D200,"")</f>
        <v/>
      </c>
      <c r="G200" s="4">
        <f>IF(AND(D200="",E200=""),"Sì",IF(AND(ISNUMBER(D200),ISNUMBER(E200)),IF(ABS(E200-D200)&lt;=1E-9*MAX(1,ABS(D200)),"Sì","No"),IF(D200=E200,"Sì","No")))</f>
        <v/>
      </c>
    </row>
    <row r="201">
      <c r="A201" s="4" t="inlineStr">
        <is>
          <t>Mese</t>
        </is>
      </c>
      <c r="B201" s="4" t="inlineStr">
        <is>
          <t>A001 C06</t>
        </is>
      </c>
      <c r="D201" s="15" t="inlineStr">
        <is>
          <t>ERRORE</t>
        </is>
      </c>
      <c r="E201" s="24">
        <f>Mese!AP5</f>
        <v/>
      </c>
      <c r="F201" s="32">
        <f>IF(AND(ISNUMBER(D201),ISNUMBER(E201)),E201-D201,"")</f>
        <v/>
      </c>
      <c r="G201" s="4">
        <f>IF(AND(D201="",E201=""),"Sì",IF(AND(ISNUMBER(D201),ISNUMBER(E201)),IF(ABS(E201-D201)&lt;=1E-9*MAX(1,ABS(D201)),"Sì","No"),IF(D201=E201,"Sì","No")))</f>
        <v/>
      </c>
    </row>
    <row r="202">
      <c r="A202" s="4" t="inlineStr">
        <is>
          <t>Mese</t>
        </is>
      </c>
      <c r="B202" s="4" t="inlineStr">
        <is>
          <t>A001 C07</t>
        </is>
      </c>
      <c r="D202" s="15" t="inlineStr">
        <is>
          <t>OK</t>
        </is>
      </c>
      <c r="E202" s="24">
        <f>Mese!AQ5</f>
        <v/>
      </c>
      <c r="F202" s="32">
        <f>IF(AND(ISNUMBER(D202),ISNUMBER(E202)),E202-D202,"")</f>
        <v/>
      </c>
      <c r="G202" s="4">
        <f>IF(AND(D202="",E202=""),"Sì",IF(AND(ISNUMBER(D202),ISNUMBER(E202)),IF(ABS(E202-D202)&lt;=1E-9*MAX(1,ABS(D202)),"Sì","No"),IF(D202=E202,"Sì","No")))</f>
        <v/>
      </c>
    </row>
    <row r="203">
      <c r="A203" s="4" t="inlineStr">
        <is>
          <t>Mese</t>
        </is>
      </c>
      <c r="B203" s="4" t="inlineStr">
        <is>
          <t>A001 C09</t>
        </is>
      </c>
      <c r="D203" s="15" t="inlineStr">
        <is>
          <t>OK</t>
        </is>
      </c>
      <c r="E203" s="24">
        <f>Mese!AR5</f>
        <v/>
      </c>
      <c r="F203" s="32">
        <f>IF(AND(ISNUMBER(D203),ISNUMBER(E203)),E203-D203,"")</f>
        <v/>
      </c>
      <c r="G203" s="4">
        <f>IF(AND(D203="",E203=""),"Sì",IF(AND(ISNUMBER(D203),ISNUMBER(E203)),IF(ABS(E203-D203)&lt;=1E-9*MAX(1,ABS(D203)),"Sì","No"),IF(D203=E203,"Sì","No")))</f>
        <v/>
      </c>
    </row>
    <row r="204">
      <c r="A204" s="4" t="inlineStr">
        <is>
          <t>Mese</t>
        </is>
      </c>
      <c r="B204" s="4" t="inlineStr">
        <is>
          <t>A001 C10</t>
        </is>
      </c>
      <c r="D204" s="15" t="inlineStr">
        <is>
          <t>OK</t>
        </is>
      </c>
      <c r="E204" s="24">
        <f>Mese!AS5</f>
        <v/>
      </c>
      <c r="F204" s="32">
        <f>IF(AND(ISNUMBER(D204),ISNUMBER(E204)),E204-D204,"")</f>
        <v/>
      </c>
      <c r="G204" s="4">
        <f>IF(AND(D204="",E204=""),"Sì",IF(AND(ISNUMBER(D204),ISNUMBER(E204)),IF(ABS(E204-D204)&lt;=1E-9*MAX(1,ABS(D204)),"Sì","No"),IF(D204=E204,"Sì","No")))</f>
        <v/>
      </c>
    </row>
    <row r="205">
      <c r="A205" s="4" t="inlineStr">
        <is>
          <t>Mese</t>
        </is>
      </c>
      <c r="B205" s="4" t="inlineStr">
        <is>
          <t>A001 C11</t>
        </is>
      </c>
      <c r="D205" s="15" t="inlineStr">
        <is>
          <t>OK</t>
        </is>
      </c>
      <c r="E205" s="24">
        <f>Mese!AY5</f>
        <v/>
      </c>
      <c r="F205" s="32">
        <f>IF(AND(ISNUMBER(D205),ISNUMBER(E205)),E205-D205,"")</f>
        <v/>
      </c>
      <c r="G205" s="4">
        <f>IF(AND(D205="",E205=""),"Sì",IF(AND(ISNUMBER(D205),ISNUMBER(E205)),IF(ABS(E205-D205)&lt;=1E-9*MAX(1,ABS(D205)),"Sì","No"),IF(D205=E205,"Sì","No")))</f>
        <v/>
      </c>
    </row>
    <row r="206">
      <c r="A206" s="4" t="inlineStr">
        <is>
          <t>Mese</t>
        </is>
      </c>
      <c r="B206" s="4" t="inlineStr">
        <is>
          <t>A003 C03</t>
        </is>
      </c>
      <c r="D206" s="15" t="inlineStr">
        <is>
          <t>ERRORE</t>
        </is>
      </c>
      <c r="E206" s="24">
        <f>Mese!AM7</f>
        <v/>
      </c>
      <c r="F206" s="32">
        <f>IF(AND(ISNUMBER(D206),ISNUMBER(E206)),E206-D206,"")</f>
        <v/>
      </c>
      <c r="G206" s="4">
        <f>IF(AND(D206="",E206=""),"Sì",IF(AND(ISNUMBER(D206),ISNUMBER(E206)),IF(ABS(E206-D206)&lt;=1E-9*MAX(1,ABS(D206)),"Sì","No"),IF(D206=E206,"Sì","No")))</f>
        <v/>
      </c>
    </row>
    <row r="207">
      <c r="A207" s="4" t="inlineStr">
        <is>
          <t>Mese</t>
        </is>
      </c>
      <c r="B207" s="4" t="inlineStr">
        <is>
          <t>A007 C02</t>
        </is>
      </c>
      <c r="D207" s="15" t="inlineStr">
        <is>
          <t>ERRORE</t>
        </is>
      </c>
      <c r="E207" s="24">
        <f>Mese!AL11</f>
        <v/>
      </c>
      <c r="F207" s="32">
        <f>IF(AND(ISNUMBER(D207),ISNUMBER(E207)),E207-D207,"")</f>
        <v/>
      </c>
      <c r="G207" s="4">
        <f>IF(AND(D207="",E207=""),"Sì",IF(AND(ISNUMBER(D207),ISNUMBER(E207)),IF(ABS(E207-D207)&lt;=1E-9*MAX(1,ABS(D207)),"Sì","No"),IF(D207=E207,"Sì","No")))</f>
        <v/>
      </c>
    </row>
    <row r="208">
      <c r="A208" s="4" t="inlineStr">
        <is>
          <t>Mese</t>
        </is>
      </c>
      <c r="B208" s="4" t="inlineStr">
        <is>
          <t>A009 C05</t>
        </is>
      </c>
      <c r="D208" s="15" t="inlineStr">
        <is>
          <t>ERRORE</t>
        </is>
      </c>
      <c r="E208" s="24">
        <f>Mese!AO13</f>
        <v/>
      </c>
      <c r="F208" s="32">
        <f>IF(AND(ISNUMBER(D208),ISNUMBER(E208)),E208-D208,"")</f>
        <v/>
      </c>
      <c r="G208" s="4">
        <f>IF(AND(D208="",E208=""),"Sì",IF(AND(ISNUMBER(D208),ISNUMBER(E208)),IF(ABS(E208-D208)&lt;=1E-9*MAX(1,ABS(D208)),"Sì","No"),IF(D208=E208,"Sì","No")))</f>
        <v/>
      </c>
    </row>
    <row r="209">
      <c r="A209" s="4" t="inlineStr">
        <is>
          <t>Mese</t>
        </is>
      </c>
      <c r="B209" s="4" t="inlineStr">
        <is>
          <t>A011 C01</t>
        </is>
      </c>
      <c r="D209" s="15" t="inlineStr">
        <is>
          <t>OK</t>
        </is>
      </c>
      <c r="E209" s="24">
        <f>Mese!AK15</f>
        <v/>
      </c>
      <c r="F209" s="32">
        <f>IF(AND(ISNUMBER(D209),ISNUMBER(E209)),E209-D209,"")</f>
        <v/>
      </c>
      <c r="G209" s="4">
        <f>IF(AND(D209="",E209=""),"Sì",IF(AND(ISNUMBER(D209),ISNUMBER(E209)),IF(ABS(E209-D209)&lt;=1E-9*MAX(1,ABS(D209)),"Sì","No"),IF(D209=E209,"Sì","No")))</f>
        <v/>
      </c>
    </row>
    <row r="210">
      <c r="A210" s="4" t="inlineStr">
        <is>
          <t>Mese</t>
        </is>
      </c>
      <c r="B210" s="4" t="inlineStr">
        <is>
          <t>A011 C02</t>
        </is>
      </c>
      <c r="D210" s="15" t="inlineStr">
        <is>
          <t>OK</t>
        </is>
      </c>
      <c r="E210" s="24">
        <f>Mese!AL15</f>
        <v/>
      </c>
      <c r="F210" s="32">
        <f>IF(AND(ISNUMBER(D210),ISNUMBER(E210)),E210-D210,"")</f>
        <v/>
      </c>
      <c r="G210" s="4">
        <f>IF(AND(D210="",E210=""),"Sì",IF(AND(ISNUMBER(D210),ISNUMBER(E210)),IF(ABS(E210-D210)&lt;=1E-9*MAX(1,ABS(D210)),"Sì","No"),IF(D210=E210,"Sì","No")))</f>
        <v/>
      </c>
    </row>
    <row r="211">
      <c r="A211" s="4" t="inlineStr">
        <is>
          <t>Mese</t>
        </is>
      </c>
      <c r="B211" s="4" t="inlineStr">
        <is>
          <t>A011 C03</t>
        </is>
      </c>
      <c r="D211" s="15" t="inlineStr">
        <is>
          <t>OK</t>
        </is>
      </c>
      <c r="E211" s="24">
        <f>Mese!AM15</f>
        <v/>
      </c>
      <c r="F211" s="32">
        <f>IF(AND(ISNUMBER(D211),ISNUMBER(E211)),E211-D211,"")</f>
        <v/>
      </c>
      <c r="G211" s="4">
        <f>IF(AND(D211="",E211=""),"Sì",IF(AND(ISNUMBER(D211),ISNUMBER(E211)),IF(ABS(E211-D211)&lt;=1E-9*MAX(1,ABS(D211)),"Sì","No"),IF(D211=E211,"Sì","No")))</f>
        <v/>
      </c>
    </row>
    <row r="212">
      <c r="A212" s="4" t="inlineStr">
        <is>
          <t>Mese</t>
        </is>
      </c>
      <c r="B212" s="4" t="inlineStr">
        <is>
          <t>A011 C04</t>
        </is>
      </c>
      <c r="D212" s="15" t="inlineStr">
        <is>
          <t>OK</t>
        </is>
      </c>
      <c r="E212" s="24">
        <f>Mese!AN15</f>
        <v/>
      </c>
      <c r="F212" s="32">
        <f>IF(AND(ISNUMBER(D212),ISNUMBER(E212)),E212-D212,"")</f>
        <v/>
      </c>
      <c r="G212" s="4">
        <f>IF(AND(D212="",E212=""),"Sì",IF(AND(ISNUMBER(D212),ISNUMBER(E212)),IF(ABS(E212-D212)&lt;=1E-9*MAX(1,ABS(D212)),"Sì","No"),IF(D212=E212,"Sì","No")))</f>
        <v/>
      </c>
    </row>
    <row r="213">
      <c r="A213" s="4" t="inlineStr">
        <is>
          <t>Mese</t>
        </is>
      </c>
      <c r="B213" s="4" t="inlineStr">
        <is>
          <t>A011 C05</t>
        </is>
      </c>
      <c r="D213" s="15" t="inlineStr">
        <is>
          <t>OK</t>
        </is>
      </c>
      <c r="E213" s="24">
        <f>Mese!AO15</f>
        <v/>
      </c>
      <c r="F213" s="32">
        <f>IF(AND(ISNUMBER(D213),ISNUMBER(E213)),E213-D213,"")</f>
        <v/>
      </c>
      <c r="G213" s="4">
        <f>IF(AND(D213="",E213=""),"Sì",IF(AND(ISNUMBER(D213),ISNUMBER(E213)),IF(ABS(E213-D213)&lt;=1E-9*MAX(1,ABS(D213)),"Sì","No"),IF(D213=E213,"Sì","No")))</f>
        <v/>
      </c>
    </row>
    <row r="214">
      <c r="A214" s="4" t="inlineStr">
        <is>
          <t>Mese</t>
        </is>
      </c>
      <c r="B214" s="4" t="inlineStr">
        <is>
          <t>A011 C06</t>
        </is>
      </c>
      <c r="D214" s="15" t="inlineStr">
        <is>
          <t>OK</t>
        </is>
      </c>
      <c r="E214" s="24">
        <f>Mese!AP15</f>
        <v/>
      </c>
      <c r="F214" s="32">
        <f>IF(AND(ISNUMBER(D214),ISNUMBER(E214)),E214-D214,"")</f>
        <v/>
      </c>
      <c r="G214" s="4">
        <f>IF(AND(D214="",E214=""),"Sì",IF(AND(ISNUMBER(D214),ISNUMBER(E214)),IF(ABS(E214-D214)&lt;=1E-9*MAX(1,ABS(D214)),"Sì","No"),IF(D214=E214,"Sì","No")))</f>
        <v/>
      </c>
    </row>
    <row r="215">
      <c r="A215" s="4" t="inlineStr">
        <is>
          <t>Mese</t>
        </is>
      </c>
      <c r="B215" s="4" t="inlineStr">
        <is>
          <t>A011 C07</t>
        </is>
      </c>
      <c r="D215" s="15" t="inlineStr">
        <is>
          <t>OK</t>
        </is>
      </c>
      <c r="E215" s="24">
        <f>Mese!AQ15</f>
        <v/>
      </c>
      <c r="F215" s="32">
        <f>IF(AND(ISNUMBER(D215),ISNUMBER(E215)),E215-D215,"")</f>
        <v/>
      </c>
      <c r="G215" s="4">
        <f>IF(AND(D215="",E215=""),"Sì",IF(AND(ISNUMBER(D215),ISNUMBER(E215)),IF(ABS(E215-D215)&lt;=1E-9*MAX(1,ABS(D215)),"Sì","No"),IF(D215=E215,"Sì","No")))</f>
        <v/>
      </c>
    </row>
    <row r="216">
      <c r="A216" s="4" t="inlineStr">
        <is>
          <t>Mese</t>
        </is>
      </c>
      <c r="B216" s="4" t="inlineStr">
        <is>
          <t>A011 C09</t>
        </is>
      </c>
      <c r="D216" s="15" t="inlineStr">
        <is>
          <t>OK</t>
        </is>
      </c>
      <c r="E216" s="24">
        <f>Mese!AR15</f>
        <v/>
      </c>
      <c r="F216" s="32">
        <f>IF(AND(ISNUMBER(D216),ISNUMBER(E216)),E216-D216,"")</f>
        <v/>
      </c>
      <c r="G216" s="4">
        <f>IF(AND(D216="",E216=""),"Sì",IF(AND(ISNUMBER(D216),ISNUMBER(E216)),IF(ABS(E216-D216)&lt;=1E-9*MAX(1,ABS(D216)),"Sì","No"),IF(D216=E216,"Sì","No")))</f>
        <v/>
      </c>
    </row>
    <row r="217">
      <c r="A217" s="4" t="inlineStr">
        <is>
          <t>Mese</t>
        </is>
      </c>
      <c r="B217" s="4" t="inlineStr">
        <is>
          <t>A011 C10</t>
        </is>
      </c>
      <c r="D217" s="15" t="inlineStr">
        <is>
          <t>OK</t>
        </is>
      </c>
      <c r="E217" s="24">
        <f>Mese!AS15</f>
        <v/>
      </c>
      <c r="F217" s="32">
        <f>IF(AND(ISNUMBER(D217),ISNUMBER(E217)),E217-D217,"")</f>
        <v/>
      </c>
      <c r="G217" s="4">
        <f>IF(AND(D217="",E217=""),"Sì",IF(AND(ISNUMBER(D217),ISNUMBER(E217)),IF(ABS(E217-D217)&lt;=1E-9*MAX(1,ABS(D217)),"Sì","No"),IF(D217=E217,"Sì","No")))</f>
        <v/>
      </c>
    </row>
    <row r="218">
      <c r="A218" s="4" t="inlineStr">
        <is>
          <t>Mese</t>
        </is>
      </c>
      <c r="B218" s="4" t="inlineStr">
        <is>
          <t>A011 C11</t>
        </is>
      </c>
      <c r="D218" s="15" t="inlineStr">
        <is>
          <t>OK</t>
        </is>
      </c>
      <c r="E218" s="24">
        <f>Mese!AY15</f>
        <v/>
      </c>
      <c r="F218" s="32">
        <f>IF(AND(ISNUMBER(D218),ISNUMBER(E218)),E218-D218,"")</f>
        <v/>
      </c>
      <c r="G218" s="4">
        <f>IF(AND(D218="",E218=""),"Sì",IF(AND(ISNUMBER(D218),ISNUMBER(E218)),IF(ABS(E218-D218)&lt;=1E-9*MAX(1,ABS(D218)),"Sì","No"),IF(D218=E218,"Sì","No")))</f>
        <v/>
      </c>
    </row>
    <row r="219">
      <c r="A219" s="4" t="inlineStr">
        <is>
          <t>Mese</t>
        </is>
      </c>
      <c r="B219" s="4" t="inlineStr">
        <is>
          <t>A012 C03</t>
        </is>
      </c>
      <c r="D219" s="15" t="inlineStr">
        <is>
          <t>ERRORE</t>
        </is>
      </c>
      <c r="E219" s="24">
        <f>Mese!AM16</f>
        <v/>
      </c>
      <c r="F219" s="32">
        <f>IF(AND(ISNUMBER(D219),ISNUMBER(E219)),E219-D219,"")</f>
        <v/>
      </c>
      <c r="G219" s="4">
        <f>IF(AND(D219="",E219=""),"Sì",IF(AND(ISNUMBER(D219),ISNUMBER(E219)),IF(ABS(E219-D219)&lt;=1E-9*MAX(1,ABS(D219)),"Sì","No"),IF(D219=E219,"Sì","No")))</f>
        <v/>
      </c>
    </row>
    <row r="220">
      <c r="A220" s="4" t="inlineStr">
        <is>
          <t>Mese</t>
        </is>
      </c>
      <c r="B220" s="4" t="inlineStr">
        <is>
          <t>A016 C02</t>
        </is>
      </c>
      <c r="D220" s="15" t="inlineStr">
        <is>
          <t>ERRORE</t>
        </is>
      </c>
      <c r="E220" s="24">
        <f>Mese!AL20</f>
        <v/>
      </c>
      <c r="F220" s="32">
        <f>IF(AND(ISNUMBER(D220),ISNUMBER(E220)),E220-D220,"")</f>
        <v/>
      </c>
      <c r="G220" s="4">
        <f>IF(AND(D220="",E220=""),"Sì",IF(AND(ISNUMBER(D220),ISNUMBER(E220)),IF(ABS(E220-D220)&lt;=1E-9*MAX(1,ABS(D220)),"Sì","No"),IF(D220=E220,"Sì","No")))</f>
        <v/>
      </c>
    </row>
    <row r="221">
      <c r="A221" s="4" t="inlineStr">
        <is>
          <t>Mese</t>
        </is>
      </c>
      <c r="B221" s="4" t="inlineStr">
        <is>
          <t>B021 C01</t>
        </is>
      </c>
      <c r="D221" s="15" t="inlineStr">
        <is>
          <t>OK</t>
        </is>
      </c>
      <c r="E221" s="24">
        <f>Mese!AK25</f>
        <v/>
      </c>
      <c r="F221" s="32">
        <f>IF(AND(ISNUMBER(D221),ISNUMBER(E221)),E221-D221,"")</f>
        <v/>
      </c>
      <c r="G221" s="4">
        <f>IF(AND(D221="",E221=""),"Sì",IF(AND(ISNUMBER(D221),ISNUMBER(E221)),IF(ABS(E221-D221)&lt;=1E-9*MAX(1,ABS(D221)),"Sì","No"),IF(D221=E221,"Sì","No")))</f>
        <v/>
      </c>
    </row>
    <row r="222">
      <c r="A222" s="4" t="inlineStr">
        <is>
          <t>Mese</t>
        </is>
      </c>
      <c r="B222" s="4" t="inlineStr">
        <is>
          <t>B021 C02</t>
        </is>
      </c>
      <c r="D222" s="15" t="inlineStr">
        <is>
          <t>OK</t>
        </is>
      </c>
      <c r="E222" s="24">
        <f>Mese!AL25</f>
        <v/>
      </c>
      <c r="F222" s="32">
        <f>IF(AND(ISNUMBER(D222),ISNUMBER(E222)),E222-D222,"")</f>
        <v/>
      </c>
      <c r="G222" s="4">
        <f>IF(AND(D222="",E222=""),"Sì",IF(AND(ISNUMBER(D222),ISNUMBER(E222)),IF(ABS(E222-D222)&lt;=1E-9*MAX(1,ABS(D222)),"Sì","No"),IF(D222=E222,"Sì","No")))</f>
        <v/>
      </c>
    </row>
    <row r="223">
      <c r="A223" s="4" t="inlineStr">
        <is>
          <t>Mese</t>
        </is>
      </c>
      <c r="B223" s="4" t="inlineStr">
        <is>
          <t>B021 C03</t>
        </is>
      </c>
      <c r="D223" s="15" t="inlineStr">
        <is>
          <t>OK</t>
        </is>
      </c>
      <c r="E223" s="24">
        <f>Mese!AM25</f>
        <v/>
      </c>
      <c r="F223" s="32">
        <f>IF(AND(ISNUMBER(D223),ISNUMBER(E223)),E223-D223,"")</f>
        <v/>
      </c>
      <c r="G223" s="4">
        <f>IF(AND(D223="",E223=""),"Sì",IF(AND(ISNUMBER(D223),ISNUMBER(E223)),IF(ABS(E223-D223)&lt;=1E-9*MAX(1,ABS(D223)),"Sì","No"),IF(D223=E223,"Sì","No")))</f>
        <v/>
      </c>
    </row>
    <row r="224">
      <c r="A224" s="4" t="inlineStr">
        <is>
          <t>Mese</t>
        </is>
      </c>
      <c r="B224" s="4" t="inlineStr">
        <is>
          <t>B021 C04</t>
        </is>
      </c>
      <c r="D224" s="15" t="inlineStr">
        <is>
          <t>OK</t>
        </is>
      </c>
      <c r="E224" s="24">
        <f>Mese!AN25</f>
        <v/>
      </c>
      <c r="F224" s="32">
        <f>IF(AND(ISNUMBER(D224),ISNUMBER(E224)),E224-D224,"")</f>
        <v/>
      </c>
      <c r="G224" s="4">
        <f>IF(AND(D224="",E224=""),"Sì",IF(AND(ISNUMBER(D224),ISNUMBER(E224)),IF(ABS(E224-D224)&lt;=1E-9*MAX(1,ABS(D224)),"Sì","No"),IF(D224=E224,"Sì","No")))</f>
        <v/>
      </c>
    </row>
    <row r="225">
      <c r="A225" s="4" t="inlineStr">
        <is>
          <t>Mese</t>
        </is>
      </c>
      <c r="B225" s="4" t="inlineStr">
        <is>
          <t>B021 C05</t>
        </is>
      </c>
      <c r="D225" s="15" t="inlineStr">
        <is>
          <t>OK</t>
        </is>
      </c>
      <c r="E225" s="24">
        <f>Mese!AO25</f>
        <v/>
      </c>
      <c r="F225" s="32">
        <f>IF(AND(ISNUMBER(D225),ISNUMBER(E225)),E225-D225,"")</f>
        <v/>
      </c>
      <c r="G225" s="4">
        <f>IF(AND(D225="",E225=""),"Sì",IF(AND(ISNUMBER(D225),ISNUMBER(E225)),IF(ABS(E225-D225)&lt;=1E-9*MAX(1,ABS(D225)),"Sì","No"),IF(D225=E225,"Sì","No")))</f>
        <v/>
      </c>
    </row>
    <row r="226">
      <c r="A226" s="4" t="inlineStr">
        <is>
          <t>Mese</t>
        </is>
      </c>
      <c r="B226" s="4" t="inlineStr">
        <is>
          <t>B021 C06</t>
        </is>
      </c>
      <c r="D226" s="15" t="inlineStr">
        <is>
          <t>OK</t>
        </is>
      </c>
      <c r="E226" s="24">
        <f>Mese!AP25</f>
        <v/>
      </c>
      <c r="F226" s="32">
        <f>IF(AND(ISNUMBER(D226),ISNUMBER(E226)),E226-D226,"")</f>
        <v/>
      </c>
      <c r="G226" s="4">
        <f>IF(AND(D226="",E226=""),"Sì",IF(AND(ISNUMBER(D226),ISNUMBER(E226)),IF(ABS(E226-D226)&lt;=1E-9*MAX(1,ABS(D226)),"Sì","No"),IF(D226=E226,"Sì","No")))</f>
        <v/>
      </c>
    </row>
    <row r="227">
      <c r="A227" s="4" t="inlineStr">
        <is>
          <t>Mese</t>
        </is>
      </c>
      <c r="B227" s="4" t="inlineStr">
        <is>
          <t>B021 C07</t>
        </is>
      </c>
      <c r="D227" s="15" t="inlineStr">
        <is>
          <t>OK</t>
        </is>
      </c>
      <c r="E227" s="24">
        <f>Mese!AQ25</f>
        <v/>
      </c>
      <c r="F227" s="32">
        <f>IF(AND(ISNUMBER(D227),ISNUMBER(E227)),E227-D227,"")</f>
        <v/>
      </c>
      <c r="G227" s="4">
        <f>IF(AND(D227="",E227=""),"Sì",IF(AND(ISNUMBER(D227),ISNUMBER(E227)),IF(ABS(E227-D227)&lt;=1E-9*MAX(1,ABS(D227)),"Sì","No"),IF(D227=E227,"Sì","No")))</f>
        <v/>
      </c>
    </row>
    <row r="228">
      <c r="A228" s="4" t="inlineStr">
        <is>
          <t>Mese</t>
        </is>
      </c>
      <c r="B228" s="4" t="inlineStr">
        <is>
          <t>B021 C09</t>
        </is>
      </c>
      <c r="D228" s="15" t="inlineStr">
        <is>
          <t>OK</t>
        </is>
      </c>
      <c r="E228" s="24">
        <f>Mese!AR25</f>
        <v/>
      </c>
      <c r="F228" s="32">
        <f>IF(AND(ISNUMBER(D228),ISNUMBER(E228)),E228-D228,"")</f>
        <v/>
      </c>
      <c r="G228" s="4">
        <f>IF(AND(D228="",E228=""),"Sì",IF(AND(ISNUMBER(D228),ISNUMBER(E228)),IF(ABS(E228-D228)&lt;=1E-9*MAX(1,ABS(D228)),"Sì","No"),IF(D228=E228,"Sì","No")))</f>
        <v/>
      </c>
    </row>
    <row r="229">
      <c r="A229" s="4" t="inlineStr">
        <is>
          <t>Mese</t>
        </is>
      </c>
      <c r="B229" s="4" t="inlineStr">
        <is>
          <t>B021 C10</t>
        </is>
      </c>
      <c r="D229" s="15" t="inlineStr">
        <is>
          <t>OK</t>
        </is>
      </c>
      <c r="E229" s="24">
        <f>Mese!AS25</f>
        <v/>
      </c>
      <c r="F229" s="32">
        <f>IF(AND(ISNUMBER(D229),ISNUMBER(E229)),E229-D229,"")</f>
        <v/>
      </c>
      <c r="G229" s="4">
        <f>IF(AND(D229="",E229=""),"Sì",IF(AND(ISNUMBER(D229),ISNUMBER(E229)),IF(ABS(E229-D229)&lt;=1E-9*MAX(1,ABS(D229)),"Sì","No"),IF(D229=E229,"Sì","No")))</f>
        <v/>
      </c>
    </row>
    <row r="230">
      <c r="A230" s="4" t="inlineStr">
        <is>
          <t>Mese</t>
        </is>
      </c>
      <c r="B230" s="4" t="inlineStr">
        <is>
          <t>B021 C11</t>
        </is>
      </c>
      <c r="D230" s="15" t="inlineStr">
        <is>
          <t>OK</t>
        </is>
      </c>
      <c r="E230" s="24">
        <f>Mese!AY25</f>
        <v/>
      </c>
      <c r="F230" s="32">
        <f>IF(AND(ISNUMBER(D230),ISNUMBER(E230)),E230-D230,"")</f>
        <v/>
      </c>
      <c r="G230" s="4">
        <f>IF(AND(D230="",E230=""),"Sì",IF(AND(ISNUMBER(D230),ISNUMBER(E230)),IF(ABS(E230-D230)&lt;=1E-9*MAX(1,ABS(D230)),"Sì","No"),IF(D230=E230,"Sì","No")))</f>
        <v/>
      </c>
    </row>
    <row r="231">
      <c r="A231" s="4" t="inlineStr">
        <is>
          <t>Mese</t>
        </is>
      </c>
      <c r="B231" s="4" t="inlineStr">
        <is>
          <t>B025 C02</t>
        </is>
      </c>
      <c r="D231" s="15" t="inlineStr">
        <is>
          <t>ERRORE</t>
        </is>
      </c>
      <c r="E231" s="24">
        <f>Mese!AL29</f>
        <v/>
      </c>
      <c r="F231" s="32">
        <f>IF(AND(ISNUMBER(D231),ISNUMBER(E231)),E231-D231,"")</f>
        <v/>
      </c>
      <c r="G231" s="4">
        <f>IF(AND(D231="",E231=""),"Sì",IF(AND(ISNUMBER(D231),ISNUMBER(E231)),IF(ABS(E231-D231)&lt;=1E-9*MAX(1,ABS(D231)),"Sì","No"),IF(D231=E231,"Sì","No")))</f>
        <v/>
      </c>
    </row>
    <row r="232">
      <c r="A232" s="4" t="inlineStr">
        <is>
          <t>Mese</t>
        </is>
      </c>
      <c r="B232" s="4" t="inlineStr">
        <is>
          <t>B031 C01</t>
        </is>
      </c>
      <c r="D232" s="15" t="inlineStr">
        <is>
          <t>ERRORE</t>
        </is>
      </c>
      <c r="E232" s="24">
        <f>Mese!AK35</f>
        <v/>
      </c>
      <c r="F232" s="32">
        <f>IF(AND(ISNUMBER(D232),ISNUMBER(E232)),E232-D232,"")</f>
        <v/>
      </c>
      <c r="G232" s="4">
        <f>IF(AND(D232="",E232=""),"Sì",IF(AND(ISNUMBER(D232),ISNUMBER(E232)),IF(ABS(E232-D232)&lt;=1E-9*MAX(1,ABS(D232)),"Sì","No"),IF(D232=E232,"Sì","No")))</f>
        <v/>
      </c>
    </row>
    <row r="233">
      <c r="A233" s="4" t="inlineStr">
        <is>
          <t>Mese</t>
        </is>
      </c>
      <c r="B233" s="4" t="inlineStr">
        <is>
          <t>B031 C02</t>
        </is>
      </c>
      <c r="D233" s="15" t="inlineStr">
        <is>
          <t>OK</t>
        </is>
      </c>
      <c r="E233" s="24">
        <f>Mese!AL35</f>
        <v/>
      </c>
      <c r="F233" s="32">
        <f>IF(AND(ISNUMBER(D233),ISNUMBER(E233)),E233-D233,"")</f>
        <v/>
      </c>
      <c r="G233" s="4">
        <f>IF(AND(D233="",E233=""),"Sì",IF(AND(ISNUMBER(D233),ISNUMBER(E233)),IF(ABS(E233-D233)&lt;=1E-9*MAX(1,ABS(D233)),"Sì","No"),IF(D233=E233,"Sì","No")))</f>
        <v/>
      </c>
    </row>
    <row r="234">
      <c r="A234" s="4" t="inlineStr">
        <is>
          <t>Mese</t>
        </is>
      </c>
      <c r="B234" s="4" t="inlineStr">
        <is>
          <t>B031 C03</t>
        </is>
      </c>
      <c r="D234" s="15" t="inlineStr">
        <is>
          <t>OK</t>
        </is>
      </c>
      <c r="E234" s="24">
        <f>Mese!AM35</f>
        <v/>
      </c>
      <c r="F234" s="32">
        <f>IF(AND(ISNUMBER(D234),ISNUMBER(E234)),E234-D234,"")</f>
        <v/>
      </c>
      <c r="G234" s="4">
        <f>IF(AND(D234="",E234=""),"Sì",IF(AND(ISNUMBER(D234),ISNUMBER(E234)),IF(ABS(E234-D234)&lt;=1E-9*MAX(1,ABS(D234)),"Sì","No"),IF(D234=E234,"Sì","No")))</f>
        <v/>
      </c>
    </row>
    <row r="235">
      <c r="A235" s="4" t="inlineStr">
        <is>
          <t>Mese</t>
        </is>
      </c>
      <c r="B235" s="4" t="inlineStr">
        <is>
          <t>B031 C04</t>
        </is>
      </c>
      <c r="D235" s="15" t="inlineStr">
        <is>
          <t>OK</t>
        </is>
      </c>
      <c r="E235" s="24">
        <f>Mese!AN35</f>
        <v/>
      </c>
      <c r="F235" s="32">
        <f>IF(AND(ISNUMBER(D235),ISNUMBER(E235)),E235-D235,"")</f>
        <v/>
      </c>
      <c r="G235" s="4">
        <f>IF(AND(D235="",E235=""),"Sì",IF(AND(ISNUMBER(D235),ISNUMBER(E235)),IF(ABS(E235-D235)&lt;=1E-9*MAX(1,ABS(D235)),"Sì","No"),IF(D235=E235,"Sì","No")))</f>
        <v/>
      </c>
    </row>
    <row r="236">
      <c r="A236" s="4" t="inlineStr">
        <is>
          <t>Mese</t>
        </is>
      </c>
      <c r="B236" s="4" t="inlineStr">
        <is>
          <t>B031 C05</t>
        </is>
      </c>
      <c r="D236" s="15" t="inlineStr">
        <is>
          <t>OK</t>
        </is>
      </c>
      <c r="E236" s="24">
        <f>Mese!AO35</f>
        <v/>
      </c>
      <c r="F236" s="32">
        <f>IF(AND(ISNUMBER(D236),ISNUMBER(E236)),E236-D236,"")</f>
        <v/>
      </c>
      <c r="G236" s="4">
        <f>IF(AND(D236="",E236=""),"Sì",IF(AND(ISNUMBER(D236),ISNUMBER(E236)),IF(ABS(E236-D236)&lt;=1E-9*MAX(1,ABS(D236)),"Sì","No"),IF(D236=E236,"Sì","No")))</f>
        <v/>
      </c>
    </row>
    <row r="237">
      <c r="A237" s="4" t="inlineStr">
        <is>
          <t>Mese</t>
        </is>
      </c>
      <c r="B237" s="4" t="inlineStr">
        <is>
          <t>B031 C06</t>
        </is>
      </c>
      <c r="D237" s="15" t="inlineStr">
        <is>
          <t>OK</t>
        </is>
      </c>
      <c r="E237" s="24">
        <f>Mese!AP35</f>
        <v/>
      </c>
      <c r="F237" s="32">
        <f>IF(AND(ISNUMBER(D237),ISNUMBER(E237)),E237-D237,"")</f>
        <v/>
      </c>
      <c r="G237" s="4">
        <f>IF(AND(D237="",E237=""),"Sì",IF(AND(ISNUMBER(D237),ISNUMBER(E237)),IF(ABS(E237-D237)&lt;=1E-9*MAX(1,ABS(D237)),"Sì","No"),IF(D237=E237,"Sì","No")))</f>
        <v/>
      </c>
    </row>
    <row r="238">
      <c r="A238" s="4" t="inlineStr">
        <is>
          <t>Mese</t>
        </is>
      </c>
      <c r="B238" s="4" t="inlineStr">
        <is>
          <t>B031 C07</t>
        </is>
      </c>
      <c r="D238" s="15" t="inlineStr">
        <is>
          <t>OK</t>
        </is>
      </c>
      <c r="E238" s="24">
        <f>Mese!AQ35</f>
        <v/>
      </c>
      <c r="F238" s="32">
        <f>IF(AND(ISNUMBER(D238),ISNUMBER(E238)),E238-D238,"")</f>
        <v/>
      </c>
      <c r="G238" s="4">
        <f>IF(AND(D238="",E238=""),"Sì",IF(AND(ISNUMBER(D238),ISNUMBER(E238)),IF(ABS(E238-D238)&lt;=1E-9*MAX(1,ABS(D238)),"Sì","No"),IF(D238=E238,"Sì","No")))</f>
        <v/>
      </c>
    </row>
    <row r="239">
      <c r="A239" s="4" t="inlineStr">
        <is>
          <t>Mese</t>
        </is>
      </c>
      <c r="B239" s="4" t="inlineStr">
        <is>
          <t>B031 C09</t>
        </is>
      </c>
      <c r="D239" s="15" t="inlineStr">
        <is>
          <t>OK</t>
        </is>
      </c>
      <c r="E239" s="24">
        <f>Mese!AR35</f>
        <v/>
      </c>
      <c r="F239" s="32">
        <f>IF(AND(ISNUMBER(D239),ISNUMBER(E239)),E239-D239,"")</f>
        <v/>
      </c>
      <c r="G239" s="4">
        <f>IF(AND(D239="",E239=""),"Sì",IF(AND(ISNUMBER(D239),ISNUMBER(E239)),IF(ABS(E239-D239)&lt;=1E-9*MAX(1,ABS(D239)),"Sì","No"),IF(D239=E239,"Sì","No")))</f>
        <v/>
      </c>
    </row>
    <row r="240">
      <c r="A240" s="4" t="inlineStr">
        <is>
          <t>Mese</t>
        </is>
      </c>
      <c r="B240" s="4" t="inlineStr">
        <is>
          <t>B031 C10</t>
        </is>
      </c>
      <c r="D240" s="15" t="inlineStr">
        <is>
          <t>OK</t>
        </is>
      </c>
      <c r="E240" s="24">
        <f>Mese!AS35</f>
        <v/>
      </c>
      <c r="F240" s="32">
        <f>IF(AND(ISNUMBER(D240),ISNUMBER(E240)),E240-D240,"")</f>
        <v/>
      </c>
      <c r="G240" s="4">
        <f>IF(AND(D240="",E240=""),"Sì",IF(AND(ISNUMBER(D240),ISNUMBER(E240)),IF(ABS(E240-D240)&lt;=1E-9*MAX(1,ABS(D240)),"Sì","No"),IF(D240=E240,"Sì","No")))</f>
        <v/>
      </c>
    </row>
    <row r="241">
      <c r="A241" s="4" t="inlineStr">
        <is>
          <t>Mese</t>
        </is>
      </c>
      <c r="B241" s="4" t="inlineStr">
        <is>
          <t>B031 C11</t>
        </is>
      </c>
      <c r="D241" s="15" t="inlineStr">
        <is>
          <t>OK</t>
        </is>
      </c>
      <c r="E241" s="24">
        <f>Mese!AY35</f>
        <v/>
      </c>
      <c r="F241" s="32">
        <f>IF(AND(ISNUMBER(D241),ISNUMBER(E241)),E241-D241,"")</f>
        <v/>
      </c>
      <c r="G241" s="4">
        <f>IF(AND(D241="",E241=""),"Sì",IF(AND(ISNUMBER(D241),ISNUMBER(E241)),IF(ABS(E241-D241)&lt;=1E-9*MAX(1,ABS(D241)),"Sì","No"),IF(D241=E241,"Sì","No")))</f>
        <v/>
      </c>
    </row>
    <row r="242">
      <c r="A242" s="4" t="inlineStr">
        <is>
          <t>Mese</t>
        </is>
      </c>
      <c r="B242" s="4" t="inlineStr">
        <is>
          <t>B033 C04</t>
        </is>
      </c>
      <c r="D242" s="15" t="inlineStr">
        <is>
          <t>ERRORE</t>
        </is>
      </c>
      <c r="E242" s="24">
        <f>Mese!AN37</f>
        <v/>
      </c>
      <c r="F242" s="32">
        <f>IF(AND(ISNUMBER(D242),ISNUMBER(E242)),E242-D242,"")</f>
        <v/>
      </c>
      <c r="G242" s="4">
        <f>IF(AND(D242="",E242=""),"Sì",IF(AND(ISNUMBER(D242),ISNUMBER(E242)),IF(ABS(E242-D242)&lt;=1E-9*MAX(1,ABS(D242)),"Sì","No"),IF(D242=E242,"Sì","No")))</f>
        <v/>
      </c>
    </row>
    <row r="243">
      <c r="A243" s="4" t="inlineStr">
        <is>
          <t>Mese</t>
        </is>
      </c>
      <c r="B243" s="4" t="inlineStr">
        <is>
          <t>B034 C11</t>
        </is>
      </c>
      <c r="D243" s="15" t="inlineStr">
        <is>
          <t>ERRORE</t>
        </is>
      </c>
      <c r="E243" s="24">
        <f>Mese!AY38</f>
        <v/>
      </c>
      <c r="F243" s="32">
        <f>IF(AND(ISNUMBER(D243),ISNUMBER(E243)),E243-D243,"")</f>
        <v/>
      </c>
      <c r="G243" s="4">
        <f>IF(AND(D243="",E243=""),"Sì",IF(AND(ISNUMBER(D243),ISNUMBER(E243)),IF(ABS(E243-D243)&lt;=1E-9*MAX(1,ABS(D243)),"Sì","No"),IF(D243=E243,"Sì","No")))</f>
        <v/>
      </c>
    </row>
    <row r="244">
      <c r="A244" s="4" t="inlineStr">
        <is>
          <t>Mese</t>
        </is>
      </c>
      <c r="B244" s="4" t="inlineStr">
        <is>
          <t>B036 C01</t>
        </is>
      </c>
      <c r="D244" s="15" t="inlineStr">
        <is>
          <t>ERRORE</t>
        </is>
      </c>
      <c r="E244" s="24">
        <f>Mese!AK40</f>
        <v/>
      </c>
      <c r="F244" s="32">
        <f>IF(AND(ISNUMBER(D244),ISNUMBER(E244)),E244-D244,"")</f>
        <v/>
      </c>
      <c r="G244" s="4">
        <f>IF(AND(D244="",E244=""),"Sì",IF(AND(ISNUMBER(D244),ISNUMBER(E244)),IF(ABS(E244-D244)&lt;=1E-9*MAX(1,ABS(D244)),"Sì","No"),IF(D244=E244,"Sì","No")))</f>
        <v/>
      </c>
    </row>
    <row r="245">
      <c r="A245" s="4" t="inlineStr">
        <is>
          <t>Mese</t>
        </is>
      </c>
      <c r="B245" s="4" t="inlineStr">
        <is>
          <t>B040 C11</t>
        </is>
      </c>
      <c r="D245" s="15" t="inlineStr">
        <is>
          <t>ERRORE</t>
        </is>
      </c>
      <c r="E245" s="24">
        <f>Mese!AY44</f>
        <v/>
      </c>
      <c r="F245" s="32">
        <f>IF(AND(ISNUMBER(D245),ISNUMBER(E245)),E245-D245,"")</f>
        <v/>
      </c>
      <c r="G245" s="4">
        <f>IF(AND(D245="",E245=""),"Sì",IF(AND(ISNUMBER(D245),ISNUMBER(E245)),IF(ABS(E245-D245)&lt;=1E-9*MAX(1,ABS(D245)),"Sì","No"),IF(D245=E245,"Sì","No")))</f>
        <v/>
      </c>
    </row>
    <row r="246">
      <c r="A246" s="4" t="inlineStr">
        <is>
          <t>Mese</t>
        </is>
      </c>
      <c r="B246" s="4" t="inlineStr">
        <is>
          <t>B041 C01</t>
        </is>
      </c>
      <c r="D246" s="15" t="inlineStr">
        <is>
          <t>OK</t>
        </is>
      </c>
      <c r="E246" s="24">
        <f>Mese!AK45</f>
        <v/>
      </c>
      <c r="F246" s="32">
        <f>IF(AND(ISNUMBER(D246),ISNUMBER(E246)),E246-D246,"")</f>
        <v/>
      </c>
      <c r="G246" s="4">
        <f>IF(AND(D246="",E246=""),"Sì",IF(AND(ISNUMBER(D246),ISNUMBER(E246)),IF(ABS(E246-D246)&lt;=1E-9*MAX(1,ABS(D246)),"Sì","No"),IF(D246=E246,"Sì","No")))</f>
        <v/>
      </c>
    </row>
    <row r="247">
      <c r="A247" s="4" t="inlineStr">
        <is>
          <t>Mese</t>
        </is>
      </c>
      <c r="B247" s="4" t="inlineStr">
        <is>
          <t>B041 C02</t>
        </is>
      </c>
      <c r="D247" s="15" t="inlineStr">
        <is>
          <t>OK</t>
        </is>
      </c>
      <c r="E247" s="24">
        <f>Mese!AL45</f>
        <v/>
      </c>
      <c r="F247" s="32">
        <f>IF(AND(ISNUMBER(D247),ISNUMBER(E247)),E247-D247,"")</f>
        <v/>
      </c>
      <c r="G247" s="4">
        <f>IF(AND(D247="",E247=""),"Sì",IF(AND(ISNUMBER(D247),ISNUMBER(E247)),IF(ABS(E247-D247)&lt;=1E-9*MAX(1,ABS(D247)),"Sì","No"),IF(D247=E247,"Sì","No")))</f>
        <v/>
      </c>
    </row>
    <row r="248">
      <c r="A248" s="4" t="inlineStr">
        <is>
          <t>Mese</t>
        </is>
      </c>
      <c r="B248" s="4" t="inlineStr">
        <is>
          <t>B041 C03</t>
        </is>
      </c>
      <c r="D248" s="15" t="inlineStr">
        <is>
          <t>OK</t>
        </is>
      </c>
      <c r="E248" s="24">
        <f>Mese!AM45</f>
        <v/>
      </c>
      <c r="F248" s="32">
        <f>IF(AND(ISNUMBER(D248),ISNUMBER(E248)),E248-D248,"")</f>
        <v/>
      </c>
      <c r="G248" s="4">
        <f>IF(AND(D248="",E248=""),"Sì",IF(AND(ISNUMBER(D248),ISNUMBER(E248)),IF(ABS(E248-D248)&lt;=1E-9*MAX(1,ABS(D248)),"Sì","No"),IF(D248=E248,"Sì","No")))</f>
        <v/>
      </c>
    </row>
    <row r="249">
      <c r="A249" s="4" t="inlineStr">
        <is>
          <t>Mese</t>
        </is>
      </c>
      <c r="B249" s="4" t="inlineStr">
        <is>
          <t>B041 C04</t>
        </is>
      </c>
      <c r="D249" s="15" t="inlineStr">
        <is>
          <t>OK</t>
        </is>
      </c>
      <c r="E249" s="24">
        <f>Mese!AN45</f>
        <v/>
      </c>
      <c r="F249" s="32">
        <f>IF(AND(ISNUMBER(D249),ISNUMBER(E249)),E249-D249,"")</f>
        <v/>
      </c>
      <c r="G249" s="4">
        <f>IF(AND(D249="",E249=""),"Sì",IF(AND(ISNUMBER(D249),ISNUMBER(E249)),IF(ABS(E249-D249)&lt;=1E-9*MAX(1,ABS(D249)),"Sì","No"),IF(D249=E249,"Sì","No")))</f>
        <v/>
      </c>
    </row>
    <row r="250">
      <c r="A250" s="4" t="inlineStr">
        <is>
          <t>Mese</t>
        </is>
      </c>
      <c r="B250" s="4" t="inlineStr">
        <is>
          <t>B041 C05</t>
        </is>
      </c>
      <c r="D250" s="15" t="inlineStr">
        <is>
          <t>OK</t>
        </is>
      </c>
      <c r="E250" s="24">
        <f>Mese!AO45</f>
        <v/>
      </c>
      <c r="F250" s="32">
        <f>IF(AND(ISNUMBER(D250),ISNUMBER(E250)),E250-D250,"")</f>
        <v/>
      </c>
      <c r="G250" s="4">
        <f>IF(AND(D250="",E250=""),"Sì",IF(AND(ISNUMBER(D250),ISNUMBER(E250)),IF(ABS(E250-D250)&lt;=1E-9*MAX(1,ABS(D250)),"Sì","No"),IF(D250=E250,"Sì","No")))</f>
        <v/>
      </c>
    </row>
    <row r="251">
      <c r="A251" s="4" t="inlineStr">
        <is>
          <t>Mese</t>
        </is>
      </c>
      <c r="B251" s="4" t="inlineStr">
        <is>
          <t>B041 C06</t>
        </is>
      </c>
      <c r="D251" s="15" t="inlineStr">
        <is>
          <t>OK</t>
        </is>
      </c>
      <c r="E251" s="24">
        <f>Mese!AP45</f>
        <v/>
      </c>
      <c r="F251" s="32">
        <f>IF(AND(ISNUMBER(D251),ISNUMBER(E251)),E251-D251,"")</f>
        <v/>
      </c>
      <c r="G251" s="4">
        <f>IF(AND(D251="",E251=""),"Sì",IF(AND(ISNUMBER(D251),ISNUMBER(E251)),IF(ABS(E251-D251)&lt;=1E-9*MAX(1,ABS(D251)),"Sì","No"),IF(D251=E251,"Sì","No")))</f>
        <v/>
      </c>
    </row>
    <row r="252">
      <c r="A252" s="4" t="inlineStr">
        <is>
          <t>Mese</t>
        </is>
      </c>
      <c r="B252" s="4" t="inlineStr">
        <is>
          <t>B041 C07</t>
        </is>
      </c>
      <c r="D252" s="15" t="inlineStr">
        <is>
          <t>OK</t>
        </is>
      </c>
      <c r="E252" s="24">
        <f>Mese!AQ45</f>
        <v/>
      </c>
      <c r="F252" s="32">
        <f>IF(AND(ISNUMBER(D252),ISNUMBER(E252)),E252-D252,"")</f>
        <v/>
      </c>
      <c r="G252" s="4">
        <f>IF(AND(D252="",E252=""),"Sì",IF(AND(ISNUMBER(D252),ISNUMBER(E252)),IF(ABS(E252-D252)&lt;=1E-9*MAX(1,ABS(D252)),"Sì","No"),IF(D252=E252,"Sì","No")))</f>
        <v/>
      </c>
    </row>
    <row r="253">
      <c r="A253" s="4" t="inlineStr">
        <is>
          <t>Mese</t>
        </is>
      </c>
      <c r="B253" s="4" t="inlineStr">
        <is>
          <t>B041 C09</t>
        </is>
      </c>
      <c r="D253" s="15" t="inlineStr">
        <is>
          <t>OK</t>
        </is>
      </c>
      <c r="E253" s="24">
        <f>Mese!AR45</f>
        <v/>
      </c>
      <c r="F253" s="32">
        <f>IF(AND(ISNUMBER(D253),ISNUMBER(E253)),E253-D253,"")</f>
        <v/>
      </c>
      <c r="G253" s="4">
        <f>IF(AND(D253="",E253=""),"Sì",IF(AND(ISNUMBER(D253),ISNUMBER(E253)),IF(ABS(E253-D253)&lt;=1E-9*MAX(1,ABS(D253)),"Sì","No"),IF(D253=E253,"Sì","No")))</f>
        <v/>
      </c>
    </row>
    <row r="254">
      <c r="A254" s="4" t="inlineStr">
        <is>
          <t>Mese</t>
        </is>
      </c>
      <c r="B254" s="4" t="inlineStr">
        <is>
          <t>B041 C10</t>
        </is>
      </c>
      <c r="D254" s="15" t="inlineStr">
        <is>
          <t>OK</t>
        </is>
      </c>
      <c r="E254" s="24">
        <f>Mese!AS45</f>
        <v/>
      </c>
      <c r="F254" s="32">
        <f>IF(AND(ISNUMBER(D254),ISNUMBER(E254)),E254-D254,"")</f>
        <v/>
      </c>
      <c r="G254" s="4">
        <f>IF(AND(D254="",E254=""),"Sì",IF(AND(ISNUMBER(D254),ISNUMBER(E254)),IF(ABS(E254-D254)&lt;=1E-9*MAX(1,ABS(D254)),"Sì","No"),IF(D254=E254,"Sì","No")))</f>
        <v/>
      </c>
    </row>
    <row r="255">
      <c r="A255" s="4" t="inlineStr">
        <is>
          <t>Mese</t>
        </is>
      </c>
      <c r="B255" s="4" t="inlineStr">
        <is>
          <t>B041 C11</t>
        </is>
      </c>
      <c r="D255" s="15" t="inlineStr">
        <is>
          <t>OK</t>
        </is>
      </c>
      <c r="E255" s="24">
        <f>Mese!AY45</f>
        <v/>
      </c>
      <c r="F255" s="32">
        <f>IF(AND(ISNUMBER(D255),ISNUMBER(E255)),E255-D255,"")</f>
        <v/>
      </c>
      <c r="G255" s="4">
        <f>IF(AND(D255="",E255=""),"Sì",IF(AND(ISNUMBER(D255),ISNUMBER(E255)),IF(ABS(E255-D255)&lt;=1E-9*MAX(1,ABS(D255)),"Sì","No"),IF(D255=E255,"Sì","No")))</f>
        <v/>
      </c>
    </row>
    <row r="256">
      <c r="A256" s="4" t="inlineStr">
        <is>
          <t>Mese</t>
        </is>
      </c>
      <c r="B256" s="4" t="inlineStr">
        <is>
          <t>B044 C01</t>
        </is>
      </c>
      <c r="D256" s="15" t="inlineStr">
        <is>
          <t>ERRORE</t>
        </is>
      </c>
      <c r="E256" s="24">
        <f>Mese!AK48</f>
        <v/>
      </c>
      <c r="F256" s="32">
        <f>IF(AND(ISNUMBER(D256),ISNUMBER(E256)),E256-D256,"")</f>
        <v/>
      </c>
      <c r="G256" s="4">
        <f>IF(AND(D256="",E256=""),"Sì",IF(AND(ISNUMBER(D256),ISNUMBER(E256)),IF(ABS(E256-D256)&lt;=1E-9*MAX(1,ABS(D256)),"Sì","No"),IF(D256=E256,"Sì","No")))</f>
        <v/>
      </c>
    </row>
    <row r="257">
      <c r="A257" s="4" t="inlineStr">
        <is>
          <t>Mese</t>
        </is>
      </c>
      <c r="B257" s="4" t="inlineStr">
        <is>
          <t>B047 C02</t>
        </is>
      </c>
      <c r="D257" s="15" t="inlineStr">
        <is>
          <t>ERRORE</t>
        </is>
      </c>
      <c r="E257" s="24">
        <f>Mese!AL51</f>
        <v/>
      </c>
      <c r="F257" s="32">
        <f>IF(AND(ISNUMBER(D257),ISNUMBER(E257)),E257-D257,"")</f>
        <v/>
      </c>
      <c r="G257" s="4">
        <f>IF(AND(D257="",E257=""),"Sì",IF(AND(ISNUMBER(D257),ISNUMBER(E257)),IF(ABS(E257-D257)&lt;=1E-9*MAX(1,ABS(D257)),"Sì","No"),IF(D257=E257,"Sì","No")))</f>
        <v/>
      </c>
    </row>
    <row r="258">
      <c r="A258" s="4" t="inlineStr">
        <is>
          <t>Mese</t>
        </is>
      </c>
      <c r="B258" s="4" t="inlineStr">
        <is>
          <t>B051 C01</t>
        </is>
      </c>
      <c r="D258" s="15" t="inlineStr">
        <is>
          <t>OK</t>
        </is>
      </c>
      <c r="E258" s="24">
        <f>Mese!AK55</f>
        <v/>
      </c>
      <c r="F258" s="32">
        <f>IF(AND(ISNUMBER(D258),ISNUMBER(E258)),E258-D258,"")</f>
        <v/>
      </c>
      <c r="G258" s="4">
        <f>IF(AND(D258="",E258=""),"Sì",IF(AND(ISNUMBER(D258),ISNUMBER(E258)),IF(ABS(E258-D258)&lt;=1E-9*MAX(1,ABS(D258)),"Sì","No"),IF(D258=E258,"Sì","No")))</f>
        <v/>
      </c>
    </row>
    <row r="259">
      <c r="A259" s="4" t="inlineStr">
        <is>
          <t>Mese</t>
        </is>
      </c>
      <c r="B259" s="4" t="inlineStr">
        <is>
          <t>B051 C02</t>
        </is>
      </c>
      <c r="D259" s="15" t="inlineStr">
        <is>
          <t>OK</t>
        </is>
      </c>
      <c r="E259" s="24">
        <f>Mese!AL55</f>
        <v/>
      </c>
      <c r="F259" s="32">
        <f>IF(AND(ISNUMBER(D259),ISNUMBER(E259)),E259-D259,"")</f>
        <v/>
      </c>
      <c r="G259" s="4">
        <f>IF(AND(D259="",E259=""),"Sì",IF(AND(ISNUMBER(D259),ISNUMBER(E259)),IF(ABS(E259-D259)&lt;=1E-9*MAX(1,ABS(D259)),"Sì","No"),IF(D259=E259,"Sì","No")))</f>
        <v/>
      </c>
    </row>
    <row r="260">
      <c r="A260" s="4" t="inlineStr">
        <is>
          <t>Mese</t>
        </is>
      </c>
      <c r="B260" s="4" t="inlineStr">
        <is>
          <t>B051 C03</t>
        </is>
      </c>
      <c r="D260" s="15" t="inlineStr">
        <is>
          <t>OK</t>
        </is>
      </c>
      <c r="E260" s="24">
        <f>Mese!AM55</f>
        <v/>
      </c>
      <c r="F260" s="32">
        <f>IF(AND(ISNUMBER(D260),ISNUMBER(E260)),E260-D260,"")</f>
        <v/>
      </c>
      <c r="G260" s="4">
        <f>IF(AND(D260="",E260=""),"Sì",IF(AND(ISNUMBER(D260),ISNUMBER(E260)),IF(ABS(E260-D260)&lt;=1E-9*MAX(1,ABS(D260)),"Sì","No"),IF(D260=E260,"Sì","No")))</f>
        <v/>
      </c>
    </row>
    <row r="261">
      <c r="A261" s="4" t="inlineStr">
        <is>
          <t>Mese</t>
        </is>
      </c>
      <c r="B261" s="4" t="inlineStr">
        <is>
          <t>B051 C04</t>
        </is>
      </c>
      <c r="D261" s="15" t="inlineStr">
        <is>
          <t>OK</t>
        </is>
      </c>
      <c r="E261" s="24">
        <f>Mese!AN55</f>
        <v/>
      </c>
      <c r="F261" s="32">
        <f>IF(AND(ISNUMBER(D261),ISNUMBER(E261)),E261-D261,"")</f>
        <v/>
      </c>
      <c r="G261" s="4">
        <f>IF(AND(D261="",E261=""),"Sì",IF(AND(ISNUMBER(D261),ISNUMBER(E261)),IF(ABS(E261-D261)&lt;=1E-9*MAX(1,ABS(D261)),"Sì","No"),IF(D261=E261,"Sì","No")))</f>
        <v/>
      </c>
    </row>
    <row r="262">
      <c r="A262" s="4" t="inlineStr">
        <is>
          <t>Mese</t>
        </is>
      </c>
      <c r="B262" s="4" t="inlineStr">
        <is>
          <t>B051 C05</t>
        </is>
      </c>
      <c r="D262" s="15" t="inlineStr">
        <is>
          <t>OK</t>
        </is>
      </c>
      <c r="E262" s="24">
        <f>Mese!AO55</f>
        <v/>
      </c>
      <c r="F262" s="32">
        <f>IF(AND(ISNUMBER(D262),ISNUMBER(E262)),E262-D262,"")</f>
        <v/>
      </c>
      <c r="G262" s="4">
        <f>IF(AND(D262="",E262=""),"Sì",IF(AND(ISNUMBER(D262),ISNUMBER(E262)),IF(ABS(E262-D262)&lt;=1E-9*MAX(1,ABS(D262)),"Sì","No"),IF(D262=E262,"Sì","No")))</f>
        <v/>
      </c>
    </row>
    <row r="263">
      <c r="A263" s="4" t="inlineStr">
        <is>
          <t>Mese</t>
        </is>
      </c>
      <c r="B263" s="4" t="inlineStr">
        <is>
          <t>B051 C06</t>
        </is>
      </c>
      <c r="D263" s="15" t="inlineStr">
        <is>
          <t>OK</t>
        </is>
      </c>
      <c r="E263" s="24">
        <f>Mese!AP55</f>
        <v/>
      </c>
      <c r="F263" s="32">
        <f>IF(AND(ISNUMBER(D263),ISNUMBER(E263)),E263-D263,"")</f>
        <v/>
      </c>
      <c r="G263" s="4">
        <f>IF(AND(D263="",E263=""),"Sì",IF(AND(ISNUMBER(D263),ISNUMBER(E263)),IF(ABS(E263-D263)&lt;=1E-9*MAX(1,ABS(D263)),"Sì","No"),IF(D263=E263,"Sì","No")))</f>
        <v/>
      </c>
    </row>
    <row r="264">
      <c r="A264" s="4" t="inlineStr">
        <is>
          <t>Mese</t>
        </is>
      </c>
      <c r="B264" s="4" t="inlineStr">
        <is>
          <t>B051 C07</t>
        </is>
      </c>
      <c r="D264" s="15" t="inlineStr">
        <is>
          <t>OK</t>
        </is>
      </c>
      <c r="E264" s="24">
        <f>Mese!AQ55</f>
        <v/>
      </c>
      <c r="F264" s="32">
        <f>IF(AND(ISNUMBER(D264),ISNUMBER(E264)),E264-D264,"")</f>
        <v/>
      </c>
      <c r="G264" s="4">
        <f>IF(AND(D264="",E264=""),"Sì",IF(AND(ISNUMBER(D264),ISNUMBER(E264)),IF(ABS(E264-D264)&lt;=1E-9*MAX(1,ABS(D264)),"Sì","No"),IF(D264=E264,"Sì","No")))</f>
        <v/>
      </c>
    </row>
    <row r="265">
      <c r="A265" s="4" t="inlineStr">
        <is>
          <t>Mese</t>
        </is>
      </c>
      <c r="B265" s="4" t="inlineStr">
        <is>
          <t>B051 C09</t>
        </is>
      </c>
      <c r="D265" s="15" t="inlineStr">
        <is>
          <t>OK</t>
        </is>
      </c>
      <c r="E265" s="24">
        <f>Mese!AR55</f>
        <v/>
      </c>
      <c r="F265" s="32">
        <f>IF(AND(ISNUMBER(D265),ISNUMBER(E265)),E265-D265,"")</f>
        <v/>
      </c>
      <c r="G265" s="4">
        <f>IF(AND(D265="",E265=""),"Sì",IF(AND(ISNUMBER(D265),ISNUMBER(E265)),IF(ABS(E265-D265)&lt;=1E-9*MAX(1,ABS(D265)),"Sì","No"),IF(D265=E265,"Sì","No")))</f>
        <v/>
      </c>
    </row>
    <row r="266">
      <c r="A266" s="4" t="inlineStr">
        <is>
          <t>Mese</t>
        </is>
      </c>
      <c r="B266" s="4" t="inlineStr">
        <is>
          <t>B051 C10</t>
        </is>
      </c>
      <c r="D266" s="15" t="inlineStr">
        <is>
          <t>OK</t>
        </is>
      </c>
      <c r="E266" s="24">
        <f>Mese!AS55</f>
        <v/>
      </c>
      <c r="F266" s="32">
        <f>IF(AND(ISNUMBER(D266),ISNUMBER(E266)),E266-D266,"")</f>
        <v/>
      </c>
      <c r="G266" s="4">
        <f>IF(AND(D266="",E266=""),"Sì",IF(AND(ISNUMBER(D266),ISNUMBER(E266)),IF(ABS(E266-D266)&lt;=1E-9*MAX(1,ABS(D266)),"Sì","No"),IF(D266=E266,"Sì","No")))</f>
        <v/>
      </c>
    </row>
    <row r="267">
      <c r="A267" s="4" t="inlineStr">
        <is>
          <t>Mese</t>
        </is>
      </c>
      <c r="B267" s="4" t="inlineStr">
        <is>
          <t>B051 C11</t>
        </is>
      </c>
      <c r="D267" s="15" t="inlineStr">
        <is>
          <t>OK</t>
        </is>
      </c>
      <c r="E267" s="24">
        <f>Mese!AY55</f>
        <v/>
      </c>
      <c r="F267" s="32">
        <f>IF(AND(ISNUMBER(D267),ISNUMBER(E267)),E267-D267,"")</f>
        <v/>
      </c>
      <c r="G267" s="4">
        <f>IF(AND(D267="",E267=""),"Sì",IF(AND(ISNUMBER(D267),ISNUMBER(E267)),IF(ABS(E267-D267)&lt;=1E-9*MAX(1,ABS(D267)),"Sì","No"),IF(D267=E267,"Sì","No")))</f>
        <v/>
      </c>
    </row>
    <row r="268">
      <c r="A268" s="4" t="inlineStr">
        <is>
          <t>Mese</t>
        </is>
      </c>
      <c r="B268" s="4" t="inlineStr">
        <is>
          <t>B052 C01</t>
        </is>
      </c>
      <c r="D268" s="15" t="inlineStr">
        <is>
          <t>ERRORE</t>
        </is>
      </c>
      <c r="E268" s="24">
        <f>Mese!AK56</f>
        <v/>
      </c>
      <c r="F268" s="32">
        <f>IF(AND(ISNUMBER(D268),ISNUMBER(E268)),E268-D268,"")</f>
        <v/>
      </c>
      <c r="G268" s="4">
        <f>IF(AND(D268="",E268=""),"Sì",IF(AND(ISNUMBER(D268),ISNUMBER(E268)),IF(ABS(E268-D268)&lt;=1E-9*MAX(1,ABS(D268)),"Sì","No"),IF(D268=E268,"Sì","No")))</f>
        <v/>
      </c>
    </row>
    <row r="269">
      <c r="A269" s="4" t="inlineStr">
        <is>
          <t>Mese</t>
        </is>
      </c>
      <c r="B269" s="4" t="inlineStr">
        <is>
          <t>B055 C05</t>
        </is>
      </c>
      <c r="D269" s="15" t="inlineStr">
        <is>
          <t>ERRORE</t>
        </is>
      </c>
      <c r="E269" s="24">
        <f>Mese!AO59</f>
        <v/>
      </c>
      <c r="F269" s="32">
        <f>IF(AND(ISNUMBER(D269),ISNUMBER(E269)),E269-D269,"")</f>
        <v/>
      </c>
      <c r="G269" s="4">
        <f>IF(AND(D269="",E269=""),"Sì",IF(AND(ISNUMBER(D269),ISNUMBER(E269)),IF(ABS(E269-D269)&lt;=1E-9*MAX(1,ABS(D269)),"Sì","No"),IF(D269=E269,"Sì","No")))</f>
        <v/>
      </c>
    </row>
    <row r="270">
      <c r="A270" s="4" t="inlineStr">
        <is>
          <t>Mese</t>
        </is>
      </c>
      <c r="B270" s="4" t="inlineStr">
        <is>
          <t>B058 C09</t>
        </is>
      </c>
      <c r="D270" s="15" t="inlineStr">
        <is>
          <t>ERRORE</t>
        </is>
      </c>
      <c r="E270" s="24">
        <f>Mese!AR62</f>
        <v/>
      </c>
      <c r="F270" s="32">
        <f>IF(AND(ISNUMBER(D270),ISNUMBER(E270)),E270-D270,"")</f>
        <v/>
      </c>
      <c r="G270" s="4">
        <f>IF(AND(D270="",E270=""),"Sì",IF(AND(ISNUMBER(D270),ISNUMBER(E270)),IF(ABS(E270-D270)&lt;=1E-9*MAX(1,ABS(D270)),"Sì","No"),IF(D270=E270,"Sì","No")))</f>
        <v/>
      </c>
    </row>
    <row r="271">
      <c r="A271" s="4" t="inlineStr">
        <is>
          <t>Mese</t>
        </is>
      </c>
      <c r="B271" s="4" t="inlineStr">
        <is>
          <t>B059 C04</t>
        </is>
      </c>
      <c r="D271" s="15" t="inlineStr">
        <is>
          <t>ERRORE</t>
        </is>
      </c>
      <c r="E271" s="24">
        <f>Mese!AN63</f>
        <v/>
      </c>
      <c r="F271" s="32">
        <f>IF(AND(ISNUMBER(D271),ISNUMBER(E271)),E271-D271,"")</f>
        <v/>
      </c>
      <c r="G271" s="4">
        <f>IF(AND(D271="",E271=""),"Sì",IF(AND(ISNUMBER(D271),ISNUMBER(E271)),IF(ABS(E271-D271)&lt;=1E-9*MAX(1,ABS(D271)),"Sì","No"),IF(D271=E271,"Sì","No")))</f>
        <v/>
      </c>
    </row>
    <row r="272">
      <c r="A272" s="4" t="inlineStr">
        <is>
          <t>Mese</t>
        </is>
      </c>
      <c r="B272" s="4" t="inlineStr">
        <is>
          <t>B061 C01</t>
        </is>
      </c>
      <c r="D272" s="15" t="inlineStr">
        <is>
          <t>OK</t>
        </is>
      </c>
      <c r="E272" s="24">
        <f>Mese!AK65</f>
        <v/>
      </c>
      <c r="F272" s="32">
        <f>IF(AND(ISNUMBER(D272),ISNUMBER(E272)),E272-D272,"")</f>
        <v/>
      </c>
      <c r="G272" s="4">
        <f>IF(AND(D272="",E272=""),"Sì",IF(AND(ISNUMBER(D272),ISNUMBER(E272)),IF(ABS(E272-D272)&lt;=1E-9*MAX(1,ABS(D272)),"Sì","No"),IF(D272=E272,"Sì","No")))</f>
        <v/>
      </c>
    </row>
    <row r="273">
      <c r="A273" s="4" t="inlineStr">
        <is>
          <t>Mese</t>
        </is>
      </c>
      <c r="B273" s="4" t="inlineStr">
        <is>
          <t>B061 C02</t>
        </is>
      </c>
      <c r="D273" s="15" t="inlineStr">
        <is>
          <t>OK</t>
        </is>
      </c>
      <c r="E273" s="24">
        <f>Mese!AL65</f>
        <v/>
      </c>
      <c r="F273" s="32">
        <f>IF(AND(ISNUMBER(D273),ISNUMBER(E273)),E273-D273,"")</f>
        <v/>
      </c>
      <c r="G273" s="4">
        <f>IF(AND(D273="",E273=""),"Sì",IF(AND(ISNUMBER(D273),ISNUMBER(E273)),IF(ABS(E273-D273)&lt;=1E-9*MAX(1,ABS(D273)),"Sì","No"),IF(D273=E273,"Sì","No")))</f>
        <v/>
      </c>
    </row>
    <row r="274">
      <c r="A274" s="4" t="inlineStr">
        <is>
          <t>Mese</t>
        </is>
      </c>
      <c r="B274" s="4" t="inlineStr">
        <is>
          <t>B061 C03</t>
        </is>
      </c>
      <c r="D274" s="15" t="inlineStr">
        <is>
          <t>OK</t>
        </is>
      </c>
      <c r="E274" s="24">
        <f>Mese!AM65</f>
        <v/>
      </c>
      <c r="F274" s="32">
        <f>IF(AND(ISNUMBER(D274),ISNUMBER(E274)),E274-D274,"")</f>
        <v/>
      </c>
      <c r="G274" s="4">
        <f>IF(AND(D274="",E274=""),"Sì",IF(AND(ISNUMBER(D274),ISNUMBER(E274)),IF(ABS(E274-D274)&lt;=1E-9*MAX(1,ABS(D274)),"Sì","No"),IF(D274=E274,"Sì","No")))</f>
        <v/>
      </c>
    </row>
    <row r="275">
      <c r="A275" s="4" t="inlineStr">
        <is>
          <t>Mese</t>
        </is>
      </c>
      <c r="B275" s="4" t="inlineStr">
        <is>
          <t>B061 C04</t>
        </is>
      </c>
      <c r="D275" s="15" t="inlineStr">
        <is>
          <t>OK</t>
        </is>
      </c>
      <c r="E275" s="24">
        <f>Mese!AN65</f>
        <v/>
      </c>
      <c r="F275" s="32">
        <f>IF(AND(ISNUMBER(D275),ISNUMBER(E275)),E275-D275,"")</f>
        <v/>
      </c>
      <c r="G275" s="4">
        <f>IF(AND(D275="",E275=""),"Sì",IF(AND(ISNUMBER(D275),ISNUMBER(E275)),IF(ABS(E275-D275)&lt;=1E-9*MAX(1,ABS(D275)),"Sì","No"),IF(D275=E275,"Sì","No")))</f>
        <v/>
      </c>
    </row>
    <row r="276">
      <c r="A276" s="4" t="inlineStr">
        <is>
          <t>Mese</t>
        </is>
      </c>
      <c r="B276" s="4" t="inlineStr">
        <is>
          <t>B061 C05</t>
        </is>
      </c>
      <c r="D276" s="15" t="inlineStr">
        <is>
          <t>OK</t>
        </is>
      </c>
      <c r="E276" s="24">
        <f>Mese!AO65</f>
        <v/>
      </c>
      <c r="F276" s="32">
        <f>IF(AND(ISNUMBER(D276),ISNUMBER(E276)),E276-D276,"")</f>
        <v/>
      </c>
      <c r="G276" s="4">
        <f>IF(AND(D276="",E276=""),"Sì",IF(AND(ISNUMBER(D276),ISNUMBER(E276)),IF(ABS(E276-D276)&lt;=1E-9*MAX(1,ABS(D276)),"Sì","No"),IF(D276=E276,"Sì","No")))</f>
        <v/>
      </c>
    </row>
    <row r="277">
      <c r="A277" s="4" t="inlineStr">
        <is>
          <t>Mese</t>
        </is>
      </c>
      <c r="B277" s="4" t="inlineStr">
        <is>
          <t>B061 C06</t>
        </is>
      </c>
      <c r="D277" s="15" t="inlineStr">
        <is>
          <t>OK</t>
        </is>
      </c>
      <c r="E277" s="24">
        <f>Mese!AP65</f>
        <v/>
      </c>
      <c r="F277" s="32">
        <f>IF(AND(ISNUMBER(D277),ISNUMBER(E277)),E277-D277,"")</f>
        <v/>
      </c>
      <c r="G277" s="4">
        <f>IF(AND(D277="",E277=""),"Sì",IF(AND(ISNUMBER(D277),ISNUMBER(E277)),IF(ABS(E277-D277)&lt;=1E-9*MAX(1,ABS(D277)),"Sì","No"),IF(D277=E277,"Sì","No")))</f>
        <v/>
      </c>
    </row>
    <row r="278">
      <c r="A278" s="4" t="inlineStr">
        <is>
          <t>Mese</t>
        </is>
      </c>
      <c r="B278" s="4" t="inlineStr">
        <is>
          <t>B061 C07</t>
        </is>
      </c>
      <c r="D278" s="15" t="inlineStr">
        <is>
          <t>OK</t>
        </is>
      </c>
      <c r="E278" s="24">
        <f>Mese!AQ65</f>
        <v/>
      </c>
      <c r="F278" s="32">
        <f>IF(AND(ISNUMBER(D278),ISNUMBER(E278)),E278-D278,"")</f>
        <v/>
      </c>
      <c r="G278" s="4">
        <f>IF(AND(D278="",E278=""),"Sì",IF(AND(ISNUMBER(D278),ISNUMBER(E278)),IF(ABS(E278-D278)&lt;=1E-9*MAX(1,ABS(D278)),"Sì","No"),IF(D278=E278,"Sì","No")))</f>
        <v/>
      </c>
    </row>
    <row r="279">
      <c r="A279" s="4" t="inlineStr">
        <is>
          <t>Mese</t>
        </is>
      </c>
      <c r="B279" s="4" t="inlineStr">
        <is>
          <t>B061 C09</t>
        </is>
      </c>
      <c r="D279" s="15" t="inlineStr">
        <is>
          <t>OK</t>
        </is>
      </c>
      <c r="E279" s="24">
        <f>Mese!AR65</f>
        <v/>
      </c>
      <c r="F279" s="32">
        <f>IF(AND(ISNUMBER(D279),ISNUMBER(E279)),E279-D279,"")</f>
        <v/>
      </c>
      <c r="G279" s="4">
        <f>IF(AND(D279="",E279=""),"Sì",IF(AND(ISNUMBER(D279),ISNUMBER(E279)),IF(ABS(E279-D279)&lt;=1E-9*MAX(1,ABS(D279)),"Sì","No"),IF(D279=E279,"Sì","No")))</f>
        <v/>
      </c>
    </row>
    <row r="280">
      <c r="A280" s="4" t="inlineStr">
        <is>
          <t>Mese</t>
        </is>
      </c>
      <c r="B280" s="4" t="inlineStr">
        <is>
          <t>B061 C10</t>
        </is>
      </c>
      <c r="D280" s="15" t="inlineStr">
        <is>
          <t>OK</t>
        </is>
      </c>
      <c r="E280" s="24">
        <f>Mese!AS65</f>
        <v/>
      </c>
      <c r="F280" s="32">
        <f>IF(AND(ISNUMBER(D280),ISNUMBER(E280)),E280-D280,"")</f>
        <v/>
      </c>
      <c r="G280" s="4">
        <f>IF(AND(D280="",E280=""),"Sì",IF(AND(ISNUMBER(D280),ISNUMBER(E280)),IF(ABS(E280-D280)&lt;=1E-9*MAX(1,ABS(D280)),"Sì","No"),IF(D280=E280,"Sì","No")))</f>
        <v/>
      </c>
    </row>
    <row r="281">
      <c r="A281" s="4" t="inlineStr">
        <is>
          <t>Mese</t>
        </is>
      </c>
      <c r="B281" s="4" t="inlineStr">
        <is>
          <t>B061 C11</t>
        </is>
      </c>
      <c r="D281" s="15" t="inlineStr">
        <is>
          <t>OK</t>
        </is>
      </c>
      <c r="E281" s="24">
        <f>Mese!AY65</f>
        <v/>
      </c>
      <c r="F281" s="32">
        <f>IF(AND(ISNUMBER(D281),ISNUMBER(E281)),E281-D281,"")</f>
        <v/>
      </c>
      <c r="G281" s="4">
        <f>IF(AND(D281="",E281=""),"Sì",IF(AND(ISNUMBER(D281),ISNUMBER(E281)),IF(ABS(E281-D281)&lt;=1E-9*MAX(1,ABS(D281)),"Sì","No"),IF(D281=E281,"Sì","No")))</f>
        <v/>
      </c>
    </row>
    <row r="282">
      <c r="A282" s="4" t="inlineStr">
        <is>
          <t>Mese</t>
        </is>
      </c>
      <c r="B282" s="4" t="inlineStr">
        <is>
          <t>B064 C01</t>
        </is>
      </c>
      <c r="D282" s="15" t="inlineStr">
        <is>
          <t>ERRORE</t>
        </is>
      </c>
      <c r="E282" s="24">
        <f>Mese!AK68</f>
        <v/>
      </c>
      <c r="F282" s="32">
        <f>IF(AND(ISNUMBER(D282),ISNUMBER(E282)),E282-D282,"")</f>
        <v/>
      </c>
      <c r="G282" s="4">
        <f>IF(AND(D282="",E282=""),"Sì",IF(AND(ISNUMBER(D282),ISNUMBER(E282)),IF(ABS(E282-D282)&lt;=1E-9*MAX(1,ABS(D282)),"Sì","No"),IF(D282=E282,"Sì","No")))</f>
        <v/>
      </c>
    </row>
    <row r="283">
      <c r="A283" s="4" t="inlineStr">
        <is>
          <t>Mese</t>
        </is>
      </c>
      <c r="B283" s="4" t="inlineStr">
        <is>
          <t>B070 C10</t>
        </is>
      </c>
      <c r="D283" s="15" t="inlineStr">
        <is>
          <t>ERRORE</t>
        </is>
      </c>
      <c r="E283" s="24">
        <f>Mese!AS74</f>
        <v/>
      </c>
      <c r="F283" s="32">
        <f>IF(AND(ISNUMBER(D283),ISNUMBER(E283)),E283-D283,"")</f>
        <v/>
      </c>
      <c r="G283" s="4">
        <f>IF(AND(D283="",E283=""),"Sì",IF(AND(ISNUMBER(D283),ISNUMBER(E283)),IF(ABS(E283-D283)&lt;=1E-9*MAX(1,ABS(D283)),"Sì","No"),IF(D283=E283,"Sì","No")))</f>
        <v/>
      </c>
    </row>
    <row r="284">
      <c r="A284" s="4" t="inlineStr">
        <is>
          <t>Mese</t>
        </is>
      </c>
      <c r="B284" s="4" t="inlineStr">
        <is>
          <t>B071 C01</t>
        </is>
      </c>
      <c r="D284" s="15" t="inlineStr">
        <is>
          <t>OK</t>
        </is>
      </c>
      <c r="E284" s="24">
        <f>Mese!AK75</f>
        <v/>
      </c>
      <c r="F284" s="32">
        <f>IF(AND(ISNUMBER(D284),ISNUMBER(E284)),E284-D284,"")</f>
        <v/>
      </c>
      <c r="G284" s="4">
        <f>IF(AND(D284="",E284=""),"Sì",IF(AND(ISNUMBER(D284),ISNUMBER(E284)),IF(ABS(E284-D284)&lt;=1E-9*MAX(1,ABS(D284)),"Sì","No"),IF(D284=E284,"Sì","No")))</f>
        <v/>
      </c>
    </row>
    <row r="285">
      <c r="A285" s="4" t="inlineStr">
        <is>
          <t>Mese</t>
        </is>
      </c>
      <c r="B285" s="4" t="inlineStr">
        <is>
          <t>B071 C02</t>
        </is>
      </c>
      <c r="D285" s="15" t="inlineStr">
        <is>
          <t>OK</t>
        </is>
      </c>
      <c r="E285" s="24">
        <f>Mese!AL75</f>
        <v/>
      </c>
      <c r="F285" s="32">
        <f>IF(AND(ISNUMBER(D285),ISNUMBER(E285)),E285-D285,"")</f>
        <v/>
      </c>
      <c r="G285" s="4">
        <f>IF(AND(D285="",E285=""),"Sì",IF(AND(ISNUMBER(D285),ISNUMBER(E285)),IF(ABS(E285-D285)&lt;=1E-9*MAX(1,ABS(D285)),"Sì","No"),IF(D285=E285,"Sì","No")))</f>
        <v/>
      </c>
    </row>
    <row r="286">
      <c r="A286" s="4" t="inlineStr">
        <is>
          <t>Mese</t>
        </is>
      </c>
      <c r="B286" s="4" t="inlineStr">
        <is>
          <t>B071 C03</t>
        </is>
      </c>
      <c r="D286" s="15" t="inlineStr">
        <is>
          <t>OK</t>
        </is>
      </c>
      <c r="E286" s="24">
        <f>Mese!AM75</f>
        <v/>
      </c>
      <c r="F286" s="32">
        <f>IF(AND(ISNUMBER(D286),ISNUMBER(E286)),E286-D286,"")</f>
        <v/>
      </c>
      <c r="G286" s="4">
        <f>IF(AND(D286="",E286=""),"Sì",IF(AND(ISNUMBER(D286),ISNUMBER(E286)),IF(ABS(E286-D286)&lt;=1E-9*MAX(1,ABS(D286)),"Sì","No"),IF(D286=E286,"Sì","No")))</f>
        <v/>
      </c>
    </row>
    <row r="287">
      <c r="A287" s="4" t="inlineStr">
        <is>
          <t>Mese</t>
        </is>
      </c>
      <c r="B287" s="4" t="inlineStr">
        <is>
          <t>B071 C04</t>
        </is>
      </c>
      <c r="D287" s="15" t="inlineStr">
        <is>
          <t>OK</t>
        </is>
      </c>
      <c r="E287" s="24">
        <f>Mese!AN75</f>
        <v/>
      </c>
      <c r="F287" s="32">
        <f>IF(AND(ISNUMBER(D287),ISNUMBER(E287)),E287-D287,"")</f>
        <v/>
      </c>
      <c r="G287" s="4">
        <f>IF(AND(D287="",E287=""),"Sì",IF(AND(ISNUMBER(D287),ISNUMBER(E287)),IF(ABS(E287-D287)&lt;=1E-9*MAX(1,ABS(D287)),"Sì","No"),IF(D287=E287,"Sì","No")))</f>
        <v/>
      </c>
    </row>
    <row r="288">
      <c r="A288" s="4" t="inlineStr">
        <is>
          <t>Mese</t>
        </is>
      </c>
      <c r="B288" s="4" t="inlineStr">
        <is>
          <t>B071 C05</t>
        </is>
      </c>
      <c r="D288" s="15" t="inlineStr">
        <is>
          <t>OK</t>
        </is>
      </c>
      <c r="E288" s="24">
        <f>Mese!AO75</f>
        <v/>
      </c>
      <c r="F288" s="32">
        <f>IF(AND(ISNUMBER(D288),ISNUMBER(E288)),E288-D288,"")</f>
        <v/>
      </c>
      <c r="G288" s="4">
        <f>IF(AND(D288="",E288=""),"Sì",IF(AND(ISNUMBER(D288),ISNUMBER(E288)),IF(ABS(E288-D288)&lt;=1E-9*MAX(1,ABS(D288)),"Sì","No"),IF(D288=E288,"Sì","No")))</f>
        <v/>
      </c>
    </row>
    <row r="289">
      <c r="A289" s="4" t="inlineStr">
        <is>
          <t>Mese</t>
        </is>
      </c>
      <c r="B289" s="4" t="inlineStr">
        <is>
          <t>B071 C06</t>
        </is>
      </c>
      <c r="D289" s="15" t="inlineStr">
        <is>
          <t>OK</t>
        </is>
      </c>
      <c r="E289" s="24">
        <f>Mese!AP75</f>
        <v/>
      </c>
      <c r="F289" s="32">
        <f>IF(AND(ISNUMBER(D289),ISNUMBER(E289)),E289-D289,"")</f>
        <v/>
      </c>
      <c r="G289" s="4">
        <f>IF(AND(D289="",E289=""),"Sì",IF(AND(ISNUMBER(D289),ISNUMBER(E289)),IF(ABS(E289-D289)&lt;=1E-9*MAX(1,ABS(D289)),"Sì","No"),IF(D289=E289,"Sì","No")))</f>
        <v/>
      </c>
    </row>
    <row r="290">
      <c r="A290" s="4" t="inlineStr">
        <is>
          <t>Mese</t>
        </is>
      </c>
      <c r="B290" s="4" t="inlineStr">
        <is>
          <t>B071 C07</t>
        </is>
      </c>
      <c r="D290" s="15" t="inlineStr">
        <is>
          <t>OK</t>
        </is>
      </c>
      <c r="E290" s="24">
        <f>Mese!AQ75</f>
        <v/>
      </c>
      <c r="F290" s="32">
        <f>IF(AND(ISNUMBER(D290),ISNUMBER(E290)),E290-D290,"")</f>
        <v/>
      </c>
      <c r="G290" s="4">
        <f>IF(AND(D290="",E290=""),"Sì",IF(AND(ISNUMBER(D290),ISNUMBER(E290)),IF(ABS(E290-D290)&lt;=1E-9*MAX(1,ABS(D290)),"Sì","No"),IF(D290=E290,"Sì","No")))</f>
        <v/>
      </c>
    </row>
    <row r="291">
      <c r="A291" s="4" t="inlineStr">
        <is>
          <t>Mese</t>
        </is>
      </c>
      <c r="B291" s="4" t="inlineStr">
        <is>
          <t>B071 C09</t>
        </is>
      </c>
      <c r="D291" s="15" t="inlineStr">
        <is>
          <t>OK</t>
        </is>
      </c>
      <c r="E291" s="24">
        <f>Mese!AR75</f>
        <v/>
      </c>
      <c r="F291" s="32">
        <f>IF(AND(ISNUMBER(D291),ISNUMBER(E291)),E291-D291,"")</f>
        <v/>
      </c>
      <c r="G291" s="4">
        <f>IF(AND(D291="",E291=""),"Sì",IF(AND(ISNUMBER(D291),ISNUMBER(E291)),IF(ABS(E291-D291)&lt;=1E-9*MAX(1,ABS(D291)),"Sì","No"),IF(D291=E291,"Sì","No")))</f>
        <v/>
      </c>
    </row>
    <row r="292">
      <c r="A292" s="4" t="inlineStr">
        <is>
          <t>Mese</t>
        </is>
      </c>
      <c r="B292" s="4" t="inlineStr">
        <is>
          <t>B071 C10</t>
        </is>
      </c>
      <c r="D292" s="15" t="inlineStr">
        <is>
          <t>OK</t>
        </is>
      </c>
      <c r="E292" s="24">
        <f>Mese!AS75</f>
        <v/>
      </c>
      <c r="F292" s="32">
        <f>IF(AND(ISNUMBER(D292),ISNUMBER(E292)),E292-D292,"")</f>
        <v/>
      </c>
      <c r="G292" s="4">
        <f>IF(AND(D292="",E292=""),"Sì",IF(AND(ISNUMBER(D292),ISNUMBER(E292)),IF(ABS(E292-D292)&lt;=1E-9*MAX(1,ABS(D292)),"Sì","No"),IF(D292=E292,"Sì","No")))</f>
        <v/>
      </c>
    </row>
    <row r="293">
      <c r="A293" s="4" t="inlineStr">
        <is>
          <t>Mese</t>
        </is>
      </c>
      <c r="B293" s="4" t="inlineStr">
        <is>
          <t>B071 C11</t>
        </is>
      </c>
      <c r="D293" s="15" t="inlineStr">
        <is>
          <t>OK</t>
        </is>
      </c>
      <c r="E293" s="24">
        <f>Mese!AY75</f>
        <v/>
      </c>
      <c r="F293" s="32">
        <f>IF(AND(ISNUMBER(D293),ISNUMBER(E293)),E293-D293,"")</f>
        <v/>
      </c>
      <c r="G293" s="4">
        <f>IF(AND(D293="",E293=""),"Sì",IF(AND(ISNUMBER(D293),ISNUMBER(E293)),IF(ABS(E293-D293)&lt;=1E-9*MAX(1,ABS(D293)),"Sì","No"),IF(D293=E293,"Sì","No")))</f>
        <v/>
      </c>
    </row>
    <row r="294">
      <c r="A294" s="4" t="inlineStr">
        <is>
          <t>Mese</t>
        </is>
      </c>
      <c r="B294" s="4" t="inlineStr">
        <is>
          <t>B079 C11</t>
        </is>
      </c>
      <c r="D294" s="15" t="inlineStr">
        <is>
          <t>ERRORE</t>
        </is>
      </c>
      <c r="E294" s="24">
        <f>Mese!AY83</f>
        <v/>
      </c>
      <c r="F294" s="32">
        <f>IF(AND(ISNUMBER(D294),ISNUMBER(E294)),E294-D294,"")</f>
        <v/>
      </c>
      <c r="G294" s="4">
        <f>IF(AND(D294="",E294=""),"Sì",IF(AND(ISNUMBER(D294),ISNUMBER(E294)),IF(ABS(E294-D294)&lt;=1E-9*MAX(1,ABS(D294)),"Sì","No"),IF(D294=E294,"Sì","No")))</f>
        <v/>
      </c>
    </row>
    <row r="295">
      <c r="A295" s="4" t="inlineStr">
        <is>
          <t>Mese</t>
        </is>
      </c>
      <c r="B295" s="4" t="inlineStr">
        <is>
          <t>B081 C01</t>
        </is>
      </c>
      <c r="D295" s="15" t="inlineStr">
        <is>
          <t>OK</t>
        </is>
      </c>
      <c r="E295" s="24">
        <f>Mese!AK85</f>
        <v/>
      </c>
      <c r="F295" s="32">
        <f>IF(AND(ISNUMBER(D295),ISNUMBER(E295)),E295-D295,"")</f>
        <v/>
      </c>
      <c r="G295" s="4">
        <f>IF(AND(D295="",E295=""),"Sì",IF(AND(ISNUMBER(D295),ISNUMBER(E295)),IF(ABS(E295-D295)&lt;=1E-9*MAX(1,ABS(D295)),"Sì","No"),IF(D295=E295,"Sì","No")))</f>
        <v/>
      </c>
    </row>
    <row r="296">
      <c r="A296" s="4" t="inlineStr">
        <is>
          <t>Mese</t>
        </is>
      </c>
      <c r="B296" s="4" t="inlineStr">
        <is>
          <t>B081 C02</t>
        </is>
      </c>
      <c r="D296" s="15" t="inlineStr">
        <is>
          <t>OK</t>
        </is>
      </c>
      <c r="E296" s="24">
        <f>Mese!AL85</f>
        <v/>
      </c>
      <c r="F296" s="32">
        <f>IF(AND(ISNUMBER(D296),ISNUMBER(E296)),E296-D296,"")</f>
        <v/>
      </c>
      <c r="G296" s="4">
        <f>IF(AND(D296="",E296=""),"Sì",IF(AND(ISNUMBER(D296),ISNUMBER(E296)),IF(ABS(E296-D296)&lt;=1E-9*MAX(1,ABS(D296)),"Sì","No"),IF(D296=E296,"Sì","No")))</f>
        <v/>
      </c>
    </row>
    <row r="297">
      <c r="A297" s="4" t="inlineStr">
        <is>
          <t>Mese</t>
        </is>
      </c>
      <c r="B297" s="4" t="inlineStr">
        <is>
          <t>B081 C03</t>
        </is>
      </c>
      <c r="D297" s="15" t="inlineStr">
        <is>
          <t>OK</t>
        </is>
      </c>
      <c r="E297" s="24">
        <f>Mese!AM85</f>
        <v/>
      </c>
      <c r="F297" s="32">
        <f>IF(AND(ISNUMBER(D297),ISNUMBER(E297)),E297-D297,"")</f>
        <v/>
      </c>
      <c r="G297" s="4">
        <f>IF(AND(D297="",E297=""),"Sì",IF(AND(ISNUMBER(D297),ISNUMBER(E297)),IF(ABS(E297-D297)&lt;=1E-9*MAX(1,ABS(D297)),"Sì","No"),IF(D297=E297,"Sì","No")))</f>
        <v/>
      </c>
    </row>
    <row r="298">
      <c r="A298" s="4" t="inlineStr">
        <is>
          <t>Mese</t>
        </is>
      </c>
      <c r="B298" s="4" t="inlineStr">
        <is>
          <t>B081 C04</t>
        </is>
      </c>
      <c r="D298" s="15" t="inlineStr">
        <is>
          <t>OK</t>
        </is>
      </c>
      <c r="E298" s="24">
        <f>Mese!AN85</f>
        <v/>
      </c>
      <c r="F298" s="32">
        <f>IF(AND(ISNUMBER(D298),ISNUMBER(E298)),E298-D298,"")</f>
        <v/>
      </c>
      <c r="G298" s="4">
        <f>IF(AND(D298="",E298=""),"Sì",IF(AND(ISNUMBER(D298),ISNUMBER(E298)),IF(ABS(E298-D298)&lt;=1E-9*MAX(1,ABS(D298)),"Sì","No"),IF(D298=E298,"Sì","No")))</f>
        <v/>
      </c>
    </row>
    <row r="299">
      <c r="A299" s="4" t="inlineStr">
        <is>
          <t>Mese</t>
        </is>
      </c>
      <c r="B299" s="4" t="inlineStr">
        <is>
          <t>B081 C05</t>
        </is>
      </c>
      <c r="D299" s="15" t="inlineStr">
        <is>
          <t>OK</t>
        </is>
      </c>
      <c r="E299" s="24">
        <f>Mese!AO85</f>
        <v/>
      </c>
      <c r="F299" s="32">
        <f>IF(AND(ISNUMBER(D299),ISNUMBER(E299)),E299-D299,"")</f>
        <v/>
      </c>
      <c r="G299" s="4">
        <f>IF(AND(D299="",E299=""),"Sì",IF(AND(ISNUMBER(D299),ISNUMBER(E299)),IF(ABS(E299-D299)&lt;=1E-9*MAX(1,ABS(D299)),"Sì","No"),IF(D299=E299,"Sì","No")))</f>
        <v/>
      </c>
    </row>
    <row r="300">
      <c r="A300" s="4" t="inlineStr">
        <is>
          <t>Mese</t>
        </is>
      </c>
      <c r="B300" s="4" t="inlineStr">
        <is>
          <t>B081 C06</t>
        </is>
      </c>
      <c r="D300" s="15" t="inlineStr">
        <is>
          <t>OK</t>
        </is>
      </c>
      <c r="E300" s="24">
        <f>Mese!AP85</f>
        <v/>
      </c>
      <c r="F300" s="32">
        <f>IF(AND(ISNUMBER(D300),ISNUMBER(E300)),E300-D300,"")</f>
        <v/>
      </c>
      <c r="G300" s="4">
        <f>IF(AND(D300="",E300=""),"Sì",IF(AND(ISNUMBER(D300),ISNUMBER(E300)),IF(ABS(E300-D300)&lt;=1E-9*MAX(1,ABS(D300)),"Sì","No"),IF(D300=E300,"Sì","No")))</f>
        <v/>
      </c>
    </row>
    <row r="301">
      <c r="A301" s="4" t="inlineStr">
        <is>
          <t>Mese</t>
        </is>
      </c>
      <c r="B301" s="4" t="inlineStr">
        <is>
          <t>B081 C07</t>
        </is>
      </c>
      <c r="D301" s="15" t="inlineStr">
        <is>
          <t>OK</t>
        </is>
      </c>
      <c r="E301" s="24">
        <f>Mese!AQ85</f>
        <v/>
      </c>
      <c r="F301" s="32">
        <f>IF(AND(ISNUMBER(D301),ISNUMBER(E301)),E301-D301,"")</f>
        <v/>
      </c>
      <c r="G301" s="4">
        <f>IF(AND(D301="",E301=""),"Sì",IF(AND(ISNUMBER(D301),ISNUMBER(E301)),IF(ABS(E301-D301)&lt;=1E-9*MAX(1,ABS(D301)),"Sì","No"),IF(D301=E301,"Sì","No")))</f>
        <v/>
      </c>
    </row>
    <row r="302">
      <c r="A302" s="4" t="inlineStr">
        <is>
          <t>Mese</t>
        </is>
      </c>
      <c r="B302" s="4" t="inlineStr">
        <is>
          <t>B081 C09</t>
        </is>
      </c>
      <c r="D302" s="15" t="inlineStr">
        <is>
          <t>OK</t>
        </is>
      </c>
      <c r="E302" s="24">
        <f>Mese!AR85</f>
        <v/>
      </c>
      <c r="F302" s="32">
        <f>IF(AND(ISNUMBER(D302),ISNUMBER(E302)),E302-D302,"")</f>
        <v/>
      </c>
      <c r="G302" s="4">
        <f>IF(AND(D302="",E302=""),"Sì",IF(AND(ISNUMBER(D302),ISNUMBER(E302)),IF(ABS(E302-D302)&lt;=1E-9*MAX(1,ABS(D302)),"Sì","No"),IF(D302=E302,"Sì","No")))</f>
        <v/>
      </c>
    </row>
    <row r="303">
      <c r="A303" s="4" t="inlineStr">
        <is>
          <t>Mese</t>
        </is>
      </c>
      <c r="B303" s="4" t="inlineStr">
        <is>
          <t>B081 C10</t>
        </is>
      </c>
      <c r="D303" s="15" t="inlineStr">
        <is>
          <t>OK</t>
        </is>
      </c>
      <c r="E303" s="24">
        <f>Mese!AS85</f>
        <v/>
      </c>
      <c r="F303" s="32">
        <f>IF(AND(ISNUMBER(D303),ISNUMBER(E303)),E303-D303,"")</f>
        <v/>
      </c>
      <c r="G303" s="4">
        <f>IF(AND(D303="",E303=""),"Sì",IF(AND(ISNUMBER(D303),ISNUMBER(E303)),IF(ABS(E303-D303)&lt;=1E-9*MAX(1,ABS(D303)),"Sì","No"),IF(D303=E303,"Sì","No")))</f>
        <v/>
      </c>
    </row>
    <row r="304">
      <c r="A304" s="4" t="inlineStr">
        <is>
          <t>Mese</t>
        </is>
      </c>
      <c r="B304" s="4" t="inlineStr">
        <is>
          <t>B081 C11</t>
        </is>
      </c>
      <c r="D304" s="15" t="inlineStr">
        <is>
          <t>OK</t>
        </is>
      </c>
      <c r="E304" s="24">
        <f>Mese!AY85</f>
        <v/>
      </c>
      <c r="F304" s="32">
        <f>IF(AND(ISNUMBER(D304),ISNUMBER(E304)),E304-D304,"")</f>
        <v/>
      </c>
      <c r="G304" s="4">
        <f>IF(AND(D304="",E304=""),"Sì",IF(AND(ISNUMBER(D304),ISNUMBER(E304)),IF(ABS(E304-D304)&lt;=1E-9*MAX(1,ABS(D304)),"Sì","No"),IF(D304=E304,"Sì","No")))</f>
        <v/>
      </c>
    </row>
    <row r="305">
      <c r="A305" s="4" t="inlineStr">
        <is>
          <t>Mese</t>
        </is>
      </c>
      <c r="B305" s="4" t="inlineStr">
        <is>
          <t>B082 C01</t>
        </is>
      </c>
      <c r="D305" s="15" t="inlineStr">
        <is>
          <t>ERRORE</t>
        </is>
      </c>
      <c r="E305" s="24">
        <f>Mese!AK86</f>
        <v/>
      </c>
      <c r="F305" s="32">
        <f>IF(AND(ISNUMBER(D305),ISNUMBER(E305)),E305-D305,"")</f>
        <v/>
      </c>
      <c r="G305" s="4">
        <f>IF(AND(D305="",E305=""),"Sì",IF(AND(ISNUMBER(D305),ISNUMBER(E305)),IF(ABS(E305-D305)&lt;=1E-9*MAX(1,ABS(D305)),"Sì","No"),IF(D305=E305,"Sì","No")))</f>
        <v/>
      </c>
    </row>
    <row r="306">
      <c r="A306" s="4" t="inlineStr">
        <is>
          <t>Mese</t>
        </is>
      </c>
      <c r="B306" s="4" t="inlineStr">
        <is>
          <t>B084 C05</t>
        </is>
      </c>
      <c r="D306" s="15" t="inlineStr">
        <is>
          <t>ERRORE</t>
        </is>
      </c>
      <c r="E306" s="24">
        <f>Mese!AO88</f>
        <v/>
      </c>
      <c r="F306" s="32">
        <f>IF(AND(ISNUMBER(D306),ISNUMBER(E306)),E306-D306,"")</f>
        <v/>
      </c>
      <c r="G306" s="4">
        <f>IF(AND(D306="",E306=""),"Sì",IF(AND(ISNUMBER(D306),ISNUMBER(E306)),IF(ABS(E306-D306)&lt;=1E-9*MAX(1,ABS(D306)),"Sì","No"),IF(D306=E306,"Sì","No")))</f>
        <v/>
      </c>
    </row>
    <row r="307">
      <c r="A307" s="4" t="inlineStr">
        <is>
          <t>Mese</t>
        </is>
      </c>
      <c r="B307" s="4" t="inlineStr">
        <is>
          <t>B087 C03</t>
        </is>
      </c>
      <c r="D307" s="15" t="inlineStr">
        <is>
          <t>ERRORE</t>
        </is>
      </c>
      <c r="E307" s="24">
        <f>Mese!AM91</f>
        <v/>
      </c>
      <c r="F307" s="32">
        <f>IF(AND(ISNUMBER(D307),ISNUMBER(E307)),E307-D307,"")</f>
        <v/>
      </c>
      <c r="G307" s="4">
        <f>IF(AND(D307="",E307=""),"Sì",IF(AND(ISNUMBER(D307),ISNUMBER(E307)),IF(ABS(E307-D307)&lt;=1E-9*MAX(1,ABS(D307)),"Sì","No"),IF(D307=E307,"Sì","No")))</f>
        <v/>
      </c>
    </row>
    <row r="308">
      <c r="A308" s="4" t="inlineStr">
        <is>
          <t>Mese</t>
        </is>
      </c>
      <c r="B308" s="4" t="inlineStr">
        <is>
          <t>B090 C07</t>
        </is>
      </c>
      <c r="D308" s="15" t="inlineStr">
        <is>
          <t>ERRORE</t>
        </is>
      </c>
      <c r="E308" s="24">
        <f>Mese!AQ94</f>
        <v/>
      </c>
      <c r="F308" s="32">
        <f>IF(AND(ISNUMBER(D308),ISNUMBER(E308)),E308-D308,"")</f>
        <v/>
      </c>
      <c r="G308" s="4">
        <f>IF(AND(D308="",E308=""),"Sì",IF(AND(ISNUMBER(D308),ISNUMBER(E308)),IF(ABS(E308-D308)&lt;=1E-9*MAX(1,ABS(D308)),"Sì","No"),IF(D308=E308,"Sì","No")))</f>
        <v/>
      </c>
    </row>
    <row r="309">
      <c r="A309" s="4" t="inlineStr">
        <is>
          <t>Mese</t>
        </is>
      </c>
      <c r="B309" s="4" t="inlineStr">
        <is>
          <t>B091 C01</t>
        </is>
      </c>
      <c r="D309" s="15" t="inlineStr">
        <is>
          <t>OK</t>
        </is>
      </c>
      <c r="E309" s="24">
        <f>Mese!AK95</f>
        <v/>
      </c>
      <c r="F309" s="32">
        <f>IF(AND(ISNUMBER(D309),ISNUMBER(E309)),E309-D309,"")</f>
        <v/>
      </c>
      <c r="G309" s="4">
        <f>IF(AND(D309="",E309=""),"Sì",IF(AND(ISNUMBER(D309),ISNUMBER(E309)),IF(ABS(E309-D309)&lt;=1E-9*MAX(1,ABS(D309)),"Sì","No"),IF(D309=E309,"Sì","No")))</f>
        <v/>
      </c>
    </row>
    <row r="310">
      <c r="A310" s="4" t="inlineStr">
        <is>
          <t>Mese</t>
        </is>
      </c>
      <c r="B310" s="4" t="inlineStr">
        <is>
          <t>B091 C02</t>
        </is>
      </c>
      <c r="D310" s="15" t="inlineStr">
        <is>
          <t>OK</t>
        </is>
      </c>
      <c r="E310" s="24">
        <f>Mese!AL95</f>
        <v/>
      </c>
      <c r="F310" s="32">
        <f>IF(AND(ISNUMBER(D310),ISNUMBER(E310)),E310-D310,"")</f>
        <v/>
      </c>
      <c r="G310" s="4">
        <f>IF(AND(D310="",E310=""),"Sì",IF(AND(ISNUMBER(D310),ISNUMBER(E310)),IF(ABS(E310-D310)&lt;=1E-9*MAX(1,ABS(D310)),"Sì","No"),IF(D310=E310,"Sì","No")))</f>
        <v/>
      </c>
    </row>
    <row r="311">
      <c r="A311" s="4" t="inlineStr">
        <is>
          <t>Mese</t>
        </is>
      </c>
      <c r="B311" s="4" t="inlineStr">
        <is>
          <t>B091 C03</t>
        </is>
      </c>
      <c r="D311" s="15" t="inlineStr">
        <is>
          <t>OK</t>
        </is>
      </c>
      <c r="E311" s="24">
        <f>Mese!AM95</f>
        <v/>
      </c>
      <c r="F311" s="32">
        <f>IF(AND(ISNUMBER(D311),ISNUMBER(E311)),E311-D311,"")</f>
        <v/>
      </c>
      <c r="G311" s="4">
        <f>IF(AND(D311="",E311=""),"Sì",IF(AND(ISNUMBER(D311),ISNUMBER(E311)),IF(ABS(E311-D311)&lt;=1E-9*MAX(1,ABS(D311)),"Sì","No"),IF(D311=E311,"Sì","No")))</f>
        <v/>
      </c>
    </row>
    <row r="312">
      <c r="A312" s="4" t="inlineStr">
        <is>
          <t>Mese</t>
        </is>
      </c>
      <c r="B312" s="4" t="inlineStr">
        <is>
          <t>B091 C04</t>
        </is>
      </c>
      <c r="D312" s="15" t="inlineStr">
        <is>
          <t>OK</t>
        </is>
      </c>
      <c r="E312" s="24">
        <f>Mese!AN95</f>
        <v/>
      </c>
      <c r="F312" s="32">
        <f>IF(AND(ISNUMBER(D312),ISNUMBER(E312)),E312-D312,"")</f>
        <v/>
      </c>
      <c r="G312" s="4">
        <f>IF(AND(D312="",E312=""),"Sì",IF(AND(ISNUMBER(D312),ISNUMBER(E312)),IF(ABS(E312-D312)&lt;=1E-9*MAX(1,ABS(D312)),"Sì","No"),IF(D312=E312,"Sì","No")))</f>
        <v/>
      </c>
    </row>
    <row r="313">
      <c r="A313" s="4" t="inlineStr">
        <is>
          <t>Mese</t>
        </is>
      </c>
      <c r="B313" s="4" t="inlineStr">
        <is>
          <t>B091 C05</t>
        </is>
      </c>
      <c r="D313" s="15" t="inlineStr">
        <is>
          <t>OK</t>
        </is>
      </c>
      <c r="E313" s="24">
        <f>Mese!AO95</f>
        <v/>
      </c>
      <c r="F313" s="32">
        <f>IF(AND(ISNUMBER(D313),ISNUMBER(E313)),E313-D313,"")</f>
        <v/>
      </c>
      <c r="G313" s="4">
        <f>IF(AND(D313="",E313=""),"Sì",IF(AND(ISNUMBER(D313),ISNUMBER(E313)),IF(ABS(E313-D313)&lt;=1E-9*MAX(1,ABS(D313)),"Sì","No"),IF(D313=E313,"Sì","No")))</f>
        <v/>
      </c>
    </row>
    <row r="314">
      <c r="A314" s="4" t="inlineStr">
        <is>
          <t>Mese</t>
        </is>
      </c>
      <c r="B314" s="4" t="inlineStr">
        <is>
          <t>B091 C06</t>
        </is>
      </c>
      <c r="D314" s="15" t="inlineStr">
        <is>
          <t>OK</t>
        </is>
      </c>
      <c r="E314" s="24">
        <f>Mese!AP95</f>
        <v/>
      </c>
      <c r="F314" s="32">
        <f>IF(AND(ISNUMBER(D314),ISNUMBER(E314)),E314-D314,"")</f>
        <v/>
      </c>
      <c r="G314" s="4">
        <f>IF(AND(D314="",E314=""),"Sì",IF(AND(ISNUMBER(D314),ISNUMBER(E314)),IF(ABS(E314-D314)&lt;=1E-9*MAX(1,ABS(D314)),"Sì","No"),IF(D314=E314,"Sì","No")))</f>
        <v/>
      </c>
    </row>
    <row r="315">
      <c r="A315" s="4" t="inlineStr">
        <is>
          <t>Mese</t>
        </is>
      </c>
      <c r="B315" s="4" t="inlineStr">
        <is>
          <t>B091 C07</t>
        </is>
      </c>
      <c r="D315" s="15" t="inlineStr">
        <is>
          <t>OK</t>
        </is>
      </c>
      <c r="E315" s="24">
        <f>Mese!AQ95</f>
        <v/>
      </c>
      <c r="F315" s="32">
        <f>IF(AND(ISNUMBER(D315),ISNUMBER(E315)),E315-D315,"")</f>
        <v/>
      </c>
      <c r="G315" s="4">
        <f>IF(AND(D315="",E315=""),"Sì",IF(AND(ISNUMBER(D315),ISNUMBER(E315)),IF(ABS(E315-D315)&lt;=1E-9*MAX(1,ABS(D315)),"Sì","No"),IF(D315=E315,"Sì","No")))</f>
        <v/>
      </c>
    </row>
    <row r="316">
      <c r="A316" s="4" t="inlineStr">
        <is>
          <t>Mese</t>
        </is>
      </c>
      <c r="B316" s="4" t="inlineStr">
        <is>
          <t>B091 C09</t>
        </is>
      </c>
      <c r="D316" s="15" t="inlineStr">
        <is>
          <t>OK</t>
        </is>
      </c>
      <c r="E316" s="24">
        <f>Mese!AR95</f>
        <v/>
      </c>
      <c r="F316" s="32">
        <f>IF(AND(ISNUMBER(D316),ISNUMBER(E316)),E316-D316,"")</f>
        <v/>
      </c>
      <c r="G316" s="4">
        <f>IF(AND(D316="",E316=""),"Sì",IF(AND(ISNUMBER(D316),ISNUMBER(E316)),IF(ABS(E316-D316)&lt;=1E-9*MAX(1,ABS(D316)),"Sì","No"),IF(D316=E316,"Sì","No")))</f>
        <v/>
      </c>
    </row>
    <row r="317">
      <c r="A317" s="4" t="inlineStr">
        <is>
          <t>Mese</t>
        </is>
      </c>
      <c r="B317" s="4" t="inlineStr">
        <is>
          <t>B091 C10</t>
        </is>
      </c>
      <c r="D317" s="15" t="inlineStr">
        <is>
          <t>OK</t>
        </is>
      </c>
      <c r="E317" s="24">
        <f>Mese!AS95</f>
        <v/>
      </c>
      <c r="F317" s="32">
        <f>IF(AND(ISNUMBER(D317),ISNUMBER(E317)),E317-D317,"")</f>
        <v/>
      </c>
      <c r="G317" s="4">
        <f>IF(AND(D317="",E317=""),"Sì",IF(AND(ISNUMBER(D317),ISNUMBER(E317)),IF(ABS(E317-D317)&lt;=1E-9*MAX(1,ABS(D317)),"Sì","No"),IF(D317=E317,"Sì","No")))</f>
        <v/>
      </c>
    </row>
    <row r="318">
      <c r="A318" s="4" t="inlineStr">
        <is>
          <t>Mese</t>
        </is>
      </c>
      <c r="B318" s="4" t="inlineStr">
        <is>
          <t>B091 C11</t>
        </is>
      </c>
      <c r="D318" s="15" t="inlineStr">
        <is>
          <t>OK</t>
        </is>
      </c>
      <c r="E318" s="24">
        <f>Mese!AY95</f>
        <v/>
      </c>
      <c r="F318" s="32">
        <f>IF(AND(ISNUMBER(D318),ISNUMBER(E318)),E318-D318,"")</f>
        <v/>
      </c>
      <c r="G318" s="4">
        <f>IF(AND(D318="",E318=""),"Sì",IF(AND(ISNUMBER(D318),ISNUMBER(E318)),IF(ABS(E318-D318)&lt;=1E-9*MAX(1,ABS(D318)),"Sì","No"),IF(D318=E318,"Sì","No")))</f>
        <v/>
      </c>
    </row>
    <row r="319">
      <c r="A319" s="4" t="inlineStr">
        <is>
          <t>Mese</t>
        </is>
      </c>
      <c r="B319" s="4" t="inlineStr">
        <is>
          <t>C093 C06</t>
        </is>
      </c>
      <c r="D319" s="15" t="inlineStr">
        <is>
          <t>ERRORE</t>
        </is>
      </c>
      <c r="E319" s="24">
        <f>Mese!AP97</f>
        <v/>
      </c>
      <c r="F319" s="32">
        <f>IF(AND(ISNUMBER(D319),ISNUMBER(E319)),E319-D319,"")</f>
        <v/>
      </c>
      <c r="G319" s="4">
        <f>IF(AND(D319="",E319=""),"Sì",IF(AND(ISNUMBER(D319),ISNUMBER(E319)),IF(ABS(E319-D319)&lt;=1E-9*MAX(1,ABS(D319)),"Sì","No"),IF(D319=E319,"Sì","No")))</f>
        <v/>
      </c>
    </row>
    <row r="320">
      <c r="A320" s="4" t="inlineStr">
        <is>
          <t>Mese</t>
        </is>
      </c>
      <c r="B320" s="4" t="inlineStr">
        <is>
          <t>C098 C03</t>
        </is>
      </c>
      <c r="D320" s="15" t="inlineStr">
        <is>
          <t>ERRORE</t>
        </is>
      </c>
      <c r="E320" s="24">
        <f>Mese!AM102</f>
        <v/>
      </c>
      <c r="F320" s="32">
        <f>IF(AND(ISNUMBER(D320),ISNUMBER(E320)),E320-D320,"")</f>
        <v/>
      </c>
      <c r="G320" s="4">
        <f>IF(AND(D320="",E320=""),"Sì",IF(AND(ISNUMBER(D320),ISNUMBER(E320)),IF(ABS(E320-D320)&lt;=1E-9*MAX(1,ABS(D320)),"Sì","No"),IF(D320=E320,"Sì","No")))</f>
        <v/>
      </c>
    </row>
    <row r="321">
      <c r="A321" s="4" t="inlineStr">
        <is>
          <t>Mese</t>
        </is>
      </c>
      <c r="B321" s="4" t="inlineStr">
        <is>
          <t>C099 C07</t>
        </is>
      </c>
      <c r="D321" s="15" t="inlineStr">
        <is>
          <t>ERRORE</t>
        </is>
      </c>
      <c r="E321" s="24">
        <f>Mese!AQ103</f>
        <v/>
      </c>
      <c r="F321" s="32">
        <f>IF(AND(ISNUMBER(D321),ISNUMBER(E321)),E321-D321,"")</f>
        <v/>
      </c>
      <c r="G321" s="4">
        <f>IF(AND(D321="",E321=""),"Sì",IF(AND(ISNUMBER(D321),ISNUMBER(E321)),IF(ABS(E321-D321)&lt;=1E-9*MAX(1,ABS(D321)),"Sì","No"),IF(D321=E321,"Sì","No")))</f>
        <v/>
      </c>
    </row>
    <row r="322">
      <c r="A322" s="4" t="inlineStr">
        <is>
          <t>Mese</t>
        </is>
      </c>
      <c r="B322" s="4" t="inlineStr">
        <is>
          <t>C100 C10</t>
        </is>
      </c>
      <c r="D322" s="15" t="inlineStr">
        <is>
          <t>ERRORE</t>
        </is>
      </c>
      <c r="E322" s="24">
        <f>Mese!AS104</f>
        <v/>
      </c>
      <c r="F322" s="32">
        <f>IF(AND(ISNUMBER(D322),ISNUMBER(E322)),E322-D322,"")</f>
        <v/>
      </c>
      <c r="G322" s="4">
        <f>IF(AND(D322="",E322=""),"Sì",IF(AND(ISNUMBER(D322),ISNUMBER(E322)),IF(ABS(E322-D322)&lt;=1E-9*MAX(1,ABS(D322)),"Sì","No"),IF(D322=E322,"Sì","No")))</f>
        <v/>
      </c>
    </row>
    <row r="323">
      <c r="A323" s="4" t="inlineStr">
        <is>
          <t>Mese</t>
        </is>
      </c>
      <c r="B323" s="4" t="inlineStr">
        <is>
          <t>C101 C01</t>
        </is>
      </c>
      <c r="D323" s="15" t="inlineStr">
        <is>
          <t>OK</t>
        </is>
      </c>
      <c r="E323" s="24">
        <f>Mese!AK105</f>
        <v/>
      </c>
      <c r="F323" s="32">
        <f>IF(AND(ISNUMBER(D323),ISNUMBER(E323)),E323-D323,"")</f>
        <v/>
      </c>
      <c r="G323" s="4">
        <f>IF(AND(D323="",E323=""),"Sì",IF(AND(ISNUMBER(D323),ISNUMBER(E323)),IF(ABS(E323-D323)&lt;=1E-9*MAX(1,ABS(D323)),"Sì","No"),IF(D323=E323,"Sì","No")))</f>
        <v/>
      </c>
    </row>
    <row r="324">
      <c r="A324" s="4" t="inlineStr">
        <is>
          <t>Mese</t>
        </is>
      </c>
      <c r="B324" s="4" t="inlineStr">
        <is>
          <t>C101 C02</t>
        </is>
      </c>
      <c r="D324" s="15" t="inlineStr">
        <is>
          <t>OK</t>
        </is>
      </c>
      <c r="E324" s="24">
        <f>Mese!AL105</f>
        <v/>
      </c>
      <c r="F324" s="32">
        <f>IF(AND(ISNUMBER(D324),ISNUMBER(E324)),E324-D324,"")</f>
        <v/>
      </c>
      <c r="G324" s="4">
        <f>IF(AND(D324="",E324=""),"Sì",IF(AND(ISNUMBER(D324),ISNUMBER(E324)),IF(ABS(E324-D324)&lt;=1E-9*MAX(1,ABS(D324)),"Sì","No"),IF(D324=E324,"Sì","No")))</f>
        <v/>
      </c>
    </row>
    <row r="325">
      <c r="A325" s="4" t="inlineStr">
        <is>
          <t>Mese</t>
        </is>
      </c>
      <c r="B325" s="4" t="inlineStr">
        <is>
          <t>C101 C03</t>
        </is>
      </c>
      <c r="D325" s="15" t="inlineStr">
        <is>
          <t>OK</t>
        </is>
      </c>
      <c r="E325" s="24">
        <f>Mese!AM105</f>
        <v/>
      </c>
      <c r="F325" s="32">
        <f>IF(AND(ISNUMBER(D325),ISNUMBER(E325)),E325-D325,"")</f>
        <v/>
      </c>
      <c r="G325" s="4">
        <f>IF(AND(D325="",E325=""),"Sì",IF(AND(ISNUMBER(D325),ISNUMBER(E325)),IF(ABS(E325-D325)&lt;=1E-9*MAX(1,ABS(D325)),"Sì","No"),IF(D325=E325,"Sì","No")))</f>
        <v/>
      </c>
    </row>
    <row r="326">
      <c r="A326" s="4" t="inlineStr">
        <is>
          <t>Mese</t>
        </is>
      </c>
      <c r="B326" s="4" t="inlineStr">
        <is>
          <t>C101 C04</t>
        </is>
      </c>
      <c r="D326" s="15" t="inlineStr">
        <is>
          <t>ERRORE</t>
        </is>
      </c>
      <c r="E326" s="24">
        <f>Mese!AN105</f>
        <v/>
      </c>
      <c r="F326" s="32">
        <f>IF(AND(ISNUMBER(D326),ISNUMBER(E326)),E326-D326,"")</f>
        <v/>
      </c>
      <c r="G326" s="4">
        <f>IF(AND(D326="",E326=""),"Sì",IF(AND(ISNUMBER(D326),ISNUMBER(E326)),IF(ABS(E326-D326)&lt;=1E-9*MAX(1,ABS(D326)),"Sì","No"),IF(D326=E326,"Sì","No")))</f>
        <v/>
      </c>
    </row>
    <row r="327">
      <c r="A327" s="4" t="inlineStr">
        <is>
          <t>Mese</t>
        </is>
      </c>
      <c r="B327" s="4" t="inlineStr">
        <is>
          <t>C101 C05</t>
        </is>
      </c>
      <c r="D327" s="15" t="inlineStr">
        <is>
          <t>OK</t>
        </is>
      </c>
      <c r="E327" s="24">
        <f>Mese!AO105</f>
        <v/>
      </c>
      <c r="F327" s="32">
        <f>IF(AND(ISNUMBER(D327),ISNUMBER(E327)),E327-D327,"")</f>
        <v/>
      </c>
      <c r="G327" s="4">
        <f>IF(AND(D327="",E327=""),"Sì",IF(AND(ISNUMBER(D327),ISNUMBER(E327)),IF(ABS(E327-D327)&lt;=1E-9*MAX(1,ABS(D327)),"Sì","No"),IF(D327=E327,"Sì","No")))</f>
        <v/>
      </c>
    </row>
    <row r="328">
      <c r="A328" s="4" t="inlineStr">
        <is>
          <t>Mese</t>
        </is>
      </c>
      <c r="B328" s="4" t="inlineStr">
        <is>
          <t>C101 C06</t>
        </is>
      </c>
      <c r="D328" s="15" t="inlineStr">
        <is>
          <t>OK</t>
        </is>
      </c>
      <c r="E328" s="24">
        <f>Mese!AP105</f>
        <v/>
      </c>
      <c r="F328" s="32">
        <f>IF(AND(ISNUMBER(D328),ISNUMBER(E328)),E328-D328,"")</f>
        <v/>
      </c>
      <c r="G328" s="4">
        <f>IF(AND(D328="",E328=""),"Sì",IF(AND(ISNUMBER(D328),ISNUMBER(E328)),IF(ABS(E328-D328)&lt;=1E-9*MAX(1,ABS(D328)),"Sì","No"),IF(D328=E328,"Sì","No")))</f>
        <v/>
      </c>
    </row>
    <row r="329">
      <c r="A329" s="4" t="inlineStr">
        <is>
          <t>Mese</t>
        </is>
      </c>
      <c r="B329" s="4" t="inlineStr">
        <is>
          <t>C101 C07</t>
        </is>
      </c>
      <c r="D329" s="15" t="inlineStr">
        <is>
          <t>OK</t>
        </is>
      </c>
      <c r="E329" s="24">
        <f>Mese!AQ105</f>
        <v/>
      </c>
      <c r="F329" s="32">
        <f>IF(AND(ISNUMBER(D329),ISNUMBER(E329)),E329-D329,"")</f>
        <v/>
      </c>
      <c r="G329" s="4">
        <f>IF(AND(D329="",E329=""),"Sì",IF(AND(ISNUMBER(D329),ISNUMBER(E329)),IF(ABS(E329-D329)&lt;=1E-9*MAX(1,ABS(D329)),"Sì","No"),IF(D329=E329,"Sì","No")))</f>
        <v/>
      </c>
    </row>
    <row r="330">
      <c r="A330" s="4" t="inlineStr">
        <is>
          <t>Mese</t>
        </is>
      </c>
      <c r="B330" s="4" t="inlineStr">
        <is>
          <t>C101 C09</t>
        </is>
      </c>
      <c r="D330" s="15" t="inlineStr">
        <is>
          <t>OK</t>
        </is>
      </c>
      <c r="E330" s="24">
        <f>Mese!AR105</f>
        <v/>
      </c>
      <c r="F330" s="32">
        <f>IF(AND(ISNUMBER(D330),ISNUMBER(E330)),E330-D330,"")</f>
        <v/>
      </c>
      <c r="G330" s="4">
        <f>IF(AND(D330="",E330=""),"Sì",IF(AND(ISNUMBER(D330),ISNUMBER(E330)),IF(ABS(E330-D330)&lt;=1E-9*MAX(1,ABS(D330)),"Sì","No"),IF(D330=E330,"Sì","No")))</f>
        <v/>
      </c>
    </row>
    <row r="331">
      <c r="A331" s="4" t="inlineStr">
        <is>
          <t>Mese</t>
        </is>
      </c>
      <c r="B331" s="4" t="inlineStr">
        <is>
          <t>C101 C10</t>
        </is>
      </c>
      <c r="D331" s="15" t="inlineStr">
        <is>
          <t>OK</t>
        </is>
      </c>
      <c r="E331" s="24">
        <f>Mese!AS105</f>
        <v/>
      </c>
      <c r="F331" s="32">
        <f>IF(AND(ISNUMBER(D331),ISNUMBER(E331)),E331-D331,"")</f>
        <v/>
      </c>
      <c r="G331" s="4">
        <f>IF(AND(D331="",E331=""),"Sì",IF(AND(ISNUMBER(D331),ISNUMBER(E331)),IF(ABS(E331-D331)&lt;=1E-9*MAX(1,ABS(D331)),"Sì","No"),IF(D331=E331,"Sì","No")))</f>
        <v/>
      </c>
    </row>
    <row r="332">
      <c r="A332" s="4" t="inlineStr">
        <is>
          <t>Mese</t>
        </is>
      </c>
      <c r="B332" s="4" t="inlineStr">
        <is>
          <t>C101 C11</t>
        </is>
      </c>
      <c r="D332" s="15" t="inlineStr">
        <is>
          <t>OK</t>
        </is>
      </c>
      <c r="E332" s="24">
        <f>Mese!AY105</f>
        <v/>
      </c>
      <c r="F332" s="32">
        <f>IF(AND(ISNUMBER(D332),ISNUMBER(E332)),E332-D332,"")</f>
        <v/>
      </c>
      <c r="G332" s="4">
        <f>IF(AND(D332="",E332=""),"Sì",IF(AND(ISNUMBER(D332),ISNUMBER(E332)),IF(ABS(E332-D332)&lt;=1E-9*MAX(1,ABS(D332)),"Sì","No"),IF(D332=E332,"Sì","No")))</f>
        <v/>
      </c>
    </row>
    <row r="333">
      <c r="A333" s="4" t="inlineStr">
        <is>
          <t>Mese</t>
        </is>
      </c>
      <c r="B333" s="4" t="inlineStr">
        <is>
          <t>C107 C09</t>
        </is>
      </c>
      <c r="D333" s="15" t="inlineStr">
        <is>
          <t>ERRORE</t>
        </is>
      </c>
      <c r="E333" s="24">
        <f>Mese!AR111</f>
        <v/>
      </c>
      <c r="F333" s="32">
        <f>IF(AND(ISNUMBER(D333),ISNUMBER(E333)),E333-D333,"")</f>
        <v/>
      </c>
      <c r="G333" s="4">
        <f>IF(AND(D333="",E333=""),"Sì",IF(AND(ISNUMBER(D333),ISNUMBER(E333)),IF(ABS(E333-D333)&lt;=1E-9*MAX(1,ABS(D333)),"Sì","No"),IF(D333=E333,"Sì","No")))</f>
        <v/>
      </c>
    </row>
    <row r="334">
      <c r="A334" s="4" t="inlineStr">
        <is>
          <t>Mese</t>
        </is>
      </c>
      <c r="B334" s="4" t="inlineStr">
        <is>
          <t>C111 C01</t>
        </is>
      </c>
      <c r="D334" s="15" t="inlineStr">
        <is>
          <t>OK</t>
        </is>
      </c>
      <c r="E334" s="24">
        <f>Mese!AK115</f>
        <v/>
      </c>
      <c r="F334" s="32">
        <f>IF(AND(ISNUMBER(D334),ISNUMBER(E334)),E334-D334,"")</f>
        <v/>
      </c>
      <c r="G334" s="4">
        <f>IF(AND(D334="",E334=""),"Sì",IF(AND(ISNUMBER(D334),ISNUMBER(E334)),IF(ABS(E334-D334)&lt;=1E-9*MAX(1,ABS(D334)),"Sì","No"),IF(D334=E334,"Sì","No")))</f>
        <v/>
      </c>
    </row>
    <row r="335">
      <c r="A335" s="4" t="inlineStr">
        <is>
          <t>Mese</t>
        </is>
      </c>
      <c r="B335" s="4" t="inlineStr">
        <is>
          <t>C111 C02</t>
        </is>
      </c>
      <c r="D335" s="15" t="inlineStr">
        <is>
          <t>OK</t>
        </is>
      </c>
      <c r="E335" s="24">
        <f>Mese!AL115</f>
        <v/>
      </c>
      <c r="F335" s="32">
        <f>IF(AND(ISNUMBER(D335),ISNUMBER(E335)),E335-D335,"")</f>
        <v/>
      </c>
      <c r="G335" s="4">
        <f>IF(AND(D335="",E335=""),"Sì",IF(AND(ISNUMBER(D335),ISNUMBER(E335)),IF(ABS(E335-D335)&lt;=1E-9*MAX(1,ABS(D335)),"Sì","No"),IF(D335=E335,"Sì","No")))</f>
        <v/>
      </c>
    </row>
    <row r="336">
      <c r="A336" s="4" t="inlineStr">
        <is>
          <t>Mese</t>
        </is>
      </c>
      <c r="B336" s="4" t="inlineStr">
        <is>
          <t>C111 C03</t>
        </is>
      </c>
      <c r="D336" s="15" t="inlineStr">
        <is>
          <t>OK</t>
        </is>
      </c>
      <c r="E336" s="24">
        <f>Mese!AM115</f>
        <v/>
      </c>
      <c r="F336" s="32">
        <f>IF(AND(ISNUMBER(D336),ISNUMBER(E336)),E336-D336,"")</f>
        <v/>
      </c>
      <c r="G336" s="4">
        <f>IF(AND(D336="",E336=""),"Sì",IF(AND(ISNUMBER(D336),ISNUMBER(E336)),IF(ABS(E336-D336)&lt;=1E-9*MAX(1,ABS(D336)),"Sì","No"),IF(D336=E336,"Sì","No")))</f>
        <v/>
      </c>
    </row>
    <row r="337">
      <c r="A337" s="4" t="inlineStr">
        <is>
          <t>Mese</t>
        </is>
      </c>
      <c r="B337" s="4" t="inlineStr">
        <is>
          <t>C111 C04</t>
        </is>
      </c>
      <c r="D337" s="15" t="inlineStr">
        <is>
          <t>OK</t>
        </is>
      </c>
      <c r="E337" s="24">
        <f>Mese!AN115</f>
        <v/>
      </c>
      <c r="F337" s="32">
        <f>IF(AND(ISNUMBER(D337),ISNUMBER(E337)),E337-D337,"")</f>
        <v/>
      </c>
      <c r="G337" s="4">
        <f>IF(AND(D337="",E337=""),"Sì",IF(AND(ISNUMBER(D337),ISNUMBER(E337)),IF(ABS(E337-D337)&lt;=1E-9*MAX(1,ABS(D337)),"Sì","No"),IF(D337=E337,"Sì","No")))</f>
        <v/>
      </c>
    </row>
    <row r="338">
      <c r="A338" s="4" t="inlineStr">
        <is>
          <t>Mese</t>
        </is>
      </c>
      <c r="B338" s="4" t="inlineStr">
        <is>
          <t>C111 C05</t>
        </is>
      </c>
      <c r="D338" s="15" t="inlineStr">
        <is>
          <t>OK</t>
        </is>
      </c>
      <c r="E338" s="24">
        <f>Mese!AO115</f>
        <v/>
      </c>
      <c r="F338" s="32">
        <f>IF(AND(ISNUMBER(D338),ISNUMBER(E338)),E338-D338,"")</f>
        <v/>
      </c>
      <c r="G338" s="4">
        <f>IF(AND(D338="",E338=""),"Sì",IF(AND(ISNUMBER(D338),ISNUMBER(E338)),IF(ABS(E338-D338)&lt;=1E-9*MAX(1,ABS(D338)),"Sì","No"),IF(D338=E338,"Sì","No")))</f>
        <v/>
      </c>
    </row>
    <row r="339">
      <c r="A339" s="4" t="inlineStr">
        <is>
          <t>Mese</t>
        </is>
      </c>
      <c r="B339" s="4" t="inlineStr">
        <is>
          <t>C111 C06</t>
        </is>
      </c>
      <c r="D339" s="15" t="inlineStr">
        <is>
          <t>OK</t>
        </is>
      </c>
      <c r="E339" s="24">
        <f>Mese!AP115</f>
        <v/>
      </c>
      <c r="F339" s="32">
        <f>IF(AND(ISNUMBER(D339),ISNUMBER(E339)),E339-D339,"")</f>
        <v/>
      </c>
      <c r="G339" s="4">
        <f>IF(AND(D339="",E339=""),"Sì",IF(AND(ISNUMBER(D339),ISNUMBER(E339)),IF(ABS(E339-D339)&lt;=1E-9*MAX(1,ABS(D339)),"Sì","No"),IF(D339=E339,"Sì","No")))</f>
        <v/>
      </c>
    </row>
    <row r="340">
      <c r="A340" s="4" t="inlineStr">
        <is>
          <t>Mese</t>
        </is>
      </c>
      <c r="B340" s="4" t="inlineStr">
        <is>
          <t>C111 C07</t>
        </is>
      </c>
      <c r="D340" s="15" t="inlineStr">
        <is>
          <t>OK</t>
        </is>
      </c>
      <c r="E340" s="24">
        <f>Mese!AQ115</f>
        <v/>
      </c>
      <c r="F340" s="32">
        <f>IF(AND(ISNUMBER(D340),ISNUMBER(E340)),E340-D340,"")</f>
        <v/>
      </c>
      <c r="G340" s="4">
        <f>IF(AND(D340="",E340=""),"Sì",IF(AND(ISNUMBER(D340),ISNUMBER(E340)),IF(ABS(E340-D340)&lt;=1E-9*MAX(1,ABS(D340)),"Sì","No"),IF(D340=E340,"Sì","No")))</f>
        <v/>
      </c>
    </row>
    <row r="341">
      <c r="A341" s="4" t="inlineStr">
        <is>
          <t>Mese</t>
        </is>
      </c>
      <c r="B341" s="4" t="inlineStr">
        <is>
          <t>C111 C09</t>
        </is>
      </c>
      <c r="D341" s="15" t="inlineStr">
        <is>
          <t>OK</t>
        </is>
      </c>
      <c r="E341" s="24">
        <f>Mese!AR115</f>
        <v/>
      </c>
      <c r="F341" s="32">
        <f>IF(AND(ISNUMBER(D341),ISNUMBER(E341)),E341-D341,"")</f>
        <v/>
      </c>
      <c r="G341" s="4">
        <f>IF(AND(D341="",E341=""),"Sì",IF(AND(ISNUMBER(D341),ISNUMBER(E341)),IF(ABS(E341-D341)&lt;=1E-9*MAX(1,ABS(D341)),"Sì","No"),IF(D341=E341,"Sì","No")))</f>
        <v/>
      </c>
    </row>
    <row r="342">
      <c r="A342" s="4" t="inlineStr">
        <is>
          <t>Mese</t>
        </is>
      </c>
      <c r="B342" s="4" t="inlineStr">
        <is>
          <t>C111 C10</t>
        </is>
      </c>
      <c r="D342" s="15" t="inlineStr">
        <is>
          <t>OK</t>
        </is>
      </c>
      <c r="E342" s="24">
        <f>Mese!AS115</f>
        <v/>
      </c>
      <c r="F342" s="32">
        <f>IF(AND(ISNUMBER(D342),ISNUMBER(E342)),E342-D342,"")</f>
        <v/>
      </c>
      <c r="G342" s="4">
        <f>IF(AND(D342="",E342=""),"Sì",IF(AND(ISNUMBER(D342),ISNUMBER(E342)),IF(ABS(E342-D342)&lt;=1E-9*MAX(1,ABS(D342)),"Sì","No"),IF(D342=E342,"Sì","No")))</f>
        <v/>
      </c>
    </row>
    <row r="343">
      <c r="A343" s="4" t="inlineStr">
        <is>
          <t>Mese</t>
        </is>
      </c>
      <c r="B343" s="4" t="inlineStr">
        <is>
          <t>C111 C11</t>
        </is>
      </c>
      <c r="D343" s="15" t="inlineStr">
        <is>
          <t>OK</t>
        </is>
      </c>
      <c r="E343" s="24">
        <f>Mese!AY115</f>
        <v/>
      </c>
      <c r="F343" s="32">
        <f>IF(AND(ISNUMBER(D343),ISNUMBER(E343)),E343-D343,"")</f>
        <v/>
      </c>
      <c r="G343" s="4">
        <f>IF(AND(D343="",E343=""),"Sì",IF(AND(ISNUMBER(D343),ISNUMBER(E343)),IF(ABS(E343-D343)&lt;=1E-9*MAX(1,ABS(D343)),"Sì","No"),IF(D343=E343,"Sì","No")))</f>
        <v/>
      </c>
    </row>
    <row r="344">
      <c r="A344" s="4" t="inlineStr">
        <is>
          <t>Mese</t>
        </is>
      </c>
      <c r="B344" s="4" t="inlineStr">
        <is>
          <t>B201 C01</t>
        </is>
      </c>
      <c r="D344" s="15" t="inlineStr">
        <is>
          <t>OK</t>
        </is>
      </c>
      <c r="E344" s="24">
        <f>Mese!AK125</f>
        <v/>
      </c>
      <c r="F344" s="32">
        <f>IF(AND(ISNUMBER(D344),ISNUMBER(E344)),E344-D344,"")</f>
        <v/>
      </c>
      <c r="G344" s="4">
        <f>IF(AND(D344="",E344=""),"Sì",IF(AND(ISNUMBER(D344),ISNUMBER(E344)),IF(ABS(E344-D344)&lt;=1E-9*MAX(1,ABS(D344)),"Sì","No"),IF(D344=E344,"Sì","No")))</f>
        <v/>
      </c>
    </row>
    <row r="345">
      <c r="A345" s="4" t="inlineStr">
        <is>
          <t>Mese</t>
        </is>
      </c>
      <c r="B345" s="4" t="inlineStr">
        <is>
          <t>B201 C02</t>
        </is>
      </c>
      <c r="D345" s="15" t="inlineStr">
        <is>
          <t>OK</t>
        </is>
      </c>
      <c r="E345" s="24">
        <f>Mese!AL125</f>
        <v/>
      </c>
      <c r="F345" s="32">
        <f>IF(AND(ISNUMBER(D345),ISNUMBER(E345)),E345-D345,"")</f>
        <v/>
      </c>
      <c r="G345" s="4">
        <f>IF(AND(D345="",E345=""),"Sì",IF(AND(ISNUMBER(D345),ISNUMBER(E345)),IF(ABS(E345-D345)&lt;=1E-9*MAX(1,ABS(D345)),"Sì","No"),IF(D345=E345,"Sì","No")))</f>
        <v/>
      </c>
    </row>
    <row r="346">
      <c r="A346" s="4" t="inlineStr">
        <is>
          <t>Mese</t>
        </is>
      </c>
      <c r="B346" s="4" t="inlineStr">
        <is>
          <t>B201 C03</t>
        </is>
      </c>
      <c r="D346" s="15" t="inlineStr">
        <is>
          <t>OK</t>
        </is>
      </c>
      <c r="E346" s="24">
        <f>Mese!AM125</f>
        <v/>
      </c>
      <c r="F346" s="32">
        <f>IF(AND(ISNUMBER(D346),ISNUMBER(E346)),E346-D346,"")</f>
        <v/>
      </c>
      <c r="G346" s="4">
        <f>IF(AND(D346="",E346=""),"Sì",IF(AND(ISNUMBER(D346),ISNUMBER(E346)),IF(ABS(E346-D346)&lt;=1E-9*MAX(1,ABS(D346)),"Sì","No"),IF(D346=E346,"Sì","No")))</f>
        <v/>
      </c>
    </row>
    <row r="347">
      <c r="A347" s="4" t="inlineStr">
        <is>
          <t>Mese</t>
        </is>
      </c>
      <c r="B347" s="4" t="inlineStr">
        <is>
          <t>B201 C04</t>
        </is>
      </c>
      <c r="D347" s="15" t="inlineStr">
        <is>
          <t>OK</t>
        </is>
      </c>
      <c r="E347" s="24">
        <f>Mese!AN125</f>
        <v/>
      </c>
      <c r="F347" s="32">
        <f>IF(AND(ISNUMBER(D347),ISNUMBER(E347)),E347-D347,"")</f>
        <v/>
      </c>
      <c r="G347" s="4">
        <f>IF(AND(D347="",E347=""),"Sì",IF(AND(ISNUMBER(D347),ISNUMBER(E347)),IF(ABS(E347-D347)&lt;=1E-9*MAX(1,ABS(D347)),"Sì","No"),IF(D347=E347,"Sì","No")))</f>
        <v/>
      </c>
    </row>
    <row r="348">
      <c r="A348" s="4" t="inlineStr">
        <is>
          <t>Mese</t>
        </is>
      </c>
      <c r="B348" s="4" t="inlineStr">
        <is>
          <t>B201 C05</t>
        </is>
      </c>
      <c r="D348" s="15" t="inlineStr">
        <is>
          <t>OK</t>
        </is>
      </c>
      <c r="E348" s="24">
        <f>Mese!AO125</f>
        <v/>
      </c>
      <c r="F348" s="32">
        <f>IF(AND(ISNUMBER(D348),ISNUMBER(E348)),E348-D348,"")</f>
        <v/>
      </c>
      <c r="G348" s="4">
        <f>IF(AND(D348="",E348=""),"Sì",IF(AND(ISNUMBER(D348),ISNUMBER(E348)),IF(ABS(E348-D348)&lt;=1E-9*MAX(1,ABS(D348)),"Sì","No"),IF(D348=E348,"Sì","No")))</f>
        <v/>
      </c>
    </row>
    <row r="349">
      <c r="A349" s="4" t="inlineStr">
        <is>
          <t>Mese</t>
        </is>
      </c>
      <c r="B349" s="4" t="inlineStr">
        <is>
          <t>B201 C06</t>
        </is>
      </c>
      <c r="D349" s="15" t="inlineStr">
        <is>
          <t>OK</t>
        </is>
      </c>
      <c r="E349" s="24">
        <f>Mese!AP125</f>
        <v/>
      </c>
      <c r="F349" s="32">
        <f>IF(AND(ISNUMBER(D349),ISNUMBER(E349)),E349-D349,"")</f>
        <v/>
      </c>
      <c r="G349" s="4">
        <f>IF(AND(D349="",E349=""),"Sì",IF(AND(ISNUMBER(D349),ISNUMBER(E349)),IF(ABS(E349-D349)&lt;=1E-9*MAX(1,ABS(D349)),"Sì","No"),IF(D349=E349,"Sì","No")))</f>
        <v/>
      </c>
    </row>
    <row r="350">
      <c r="A350" s="4" t="inlineStr">
        <is>
          <t>Mese</t>
        </is>
      </c>
      <c r="B350" s="4" t="inlineStr">
        <is>
          <t>B201 C07</t>
        </is>
      </c>
      <c r="D350" s="15" t="inlineStr">
        <is>
          <t>OK</t>
        </is>
      </c>
      <c r="E350" s="24">
        <f>Mese!AQ125</f>
        <v/>
      </c>
      <c r="F350" s="32">
        <f>IF(AND(ISNUMBER(D350),ISNUMBER(E350)),E350-D350,"")</f>
        <v/>
      </c>
      <c r="G350" s="4">
        <f>IF(AND(D350="",E350=""),"Sì",IF(AND(ISNUMBER(D350),ISNUMBER(E350)),IF(ABS(E350-D350)&lt;=1E-9*MAX(1,ABS(D350)),"Sì","No"),IF(D350=E350,"Sì","No")))</f>
        <v/>
      </c>
    </row>
    <row r="351">
      <c r="A351" s="4" t="inlineStr">
        <is>
          <t>Mese</t>
        </is>
      </c>
      <c r="B351" s="4" t="inlineStr">
        <is>
          <t>B201 C09</t>
        </is>
      </c>
      <c r="D351" s="15" t="inlineStr">
        <is>
          <t>OK</t>
        </is>
      </c>
      <c r="E351" s="24">
        <f>Mese!AR125</f>
        <v/>
      </c>
      <c r="F351" s="32">
        <f>IF(AND(ISNUMBER(D351),ISNUMBER(E351)),E351-D351,"")</f>
        <v/>
      </c>
      <c r="G351" s="4">
        <f>IF(AND(D351="",E351=""),"Sì",IF(AND(ISNUMBER(D351),ISNUMBER(E351)),IF(ABS(E351-D351)&lt;=1E-9*MAX(1,ABS(D351)),"Sì","No"),IF(D351=E351,"Sì","No")))</f>
        <v/>
      </c>
    </row>
    <row r="352">
      <c r="A352" s="4" t="inlineStr">
        <is>
          <t>Mese</t>
        </is>
      </c>
      <c r="B352" s="4" t="inlineStr">
        <is>
          <t>B201 C10</t>
        </is>
      </c>
      <c r="D352" s="15" t="inlineStr">
        <is>
          <t>OK</t>
        </is>
      </c>
      <c r="E352" s="24">
        <f>Mese!AS125</f>
        <v/>
      </c>
      <c r="F352" s="32">
        <f>IF(AND(ISNUMBER(D352),ISNUMBER(E352)),E352-D352,"")</f>
        <v/>
      </c>
      <c r="G352" s="4">
        <f>IF(AND(D352="",E352=""),"Sì",IF(AND(ISNUMBER(D352),ISNUMBER(E352)),IF(ABS(E352-D352)&lt;=1E-9*MAX(1,ABS(D352)),"Sì","No"),IF(D352=E352,"Sì","No")))</f>
        <v/>
      </c>
    </row>
    <row r="353">
      <c r="A353" s="4" t="inlineStr">
        <is>
          <t>Mese</t>
        </is>
      </c>
      <c r="B353" s="4" t="inlineStr">
        <is>
          <t>B201 C11</t>
        </is>
      </c>
      <c r="D353" s="15" t="inlineStr">
        <is>
          <t>OK</t>
        </is>
      </c>
      <c r="E353" s="24">
        <f>Mese!AY125</f>
        <v/>
      </c>
      <c r="F353" s="32">
        <f>IF(AND(ISNUMBER(D353),ISNUMBER(E353)),E353-D353,"")</f>
        <v/>
      </c>
      <c r="G353" s="4">
        <f>IF(AND(D353="",E353=""),"Sì",IF(AND(ISNUMBER(D353),ISNUMBER(E353)),IF(ABS(E353-D353)&lt;=1E-9*MAX(1,ABS(D353)),"Sì","No"),IF(D353=E353,"Sì","No")))</f>
        <v/>
      </c>
    </row>
    <row r="354">
      <c r="A354" s="4" t="inlineStr">
        <is>
          <t>F24</t>
        </is>
      </c>
      <c r="B354" s="4" t="inlineStr">
        <is>
          <t>Cliente A differenza ritenute</t>
        </is>
      </c>
      <c r="D354" s="30" t="n">
        <v>0</v>
      </c>
      <c r="E354" s="31">
        <f>F24!D5</f>
        <v/>
      </c>
      <c r="F354" s="32">
        <f>IF(AND(ISNUMBER(D354),ISNUMBER(E354)),E354-D354,"")</f>
        <v/>
      </c>
      <c r="G354" s="4">
        <f>IF(AND(D354="",E354=""),"Sì",IF(AND(ISNUMBER(D354),ISNUMBER(E354)),IF(ABS(E354-D354)&lt;=1E-9*MAX(1,ABS(D354)),"Sì","No"),IF(D354=E354,"Sì","No")))</f>
        <v/>
      </c>
    </row>
    <row r="355">
      <c r="A355" s="4" t="inlineStr">
        <is>
          <t>F24</t>
        </is>
      </c>
      <c r="B355" s="4" t="inlineStr">
        <is>
          <t>Cliente A differenza contributi</t>
        </is>
      </c>
      <c r="D355" s="30" t="n">
        <v>0</v>
      </c>
      <c r="E355" s="31">
        <f>F24!G5</f>
        <v/>
      </c>
      <c r="F355" s="32">
        <f>IF(AND(ISNUMBER(D355),ISNUMBER(E355)),E355-D355,"")</f>
        <v/>
      </c>
      <c r="G355" s="4">
        <f>IF(AND(D355="",E355=""),"Sì",IF(AND(ISNUMBER(D355),ISNUMBER(E355)),IF(ABS(E355-D355)&lt;=1E-9*MAX(1,ABS(D355)),"Sì","No"),IF(D355=E355,"Sì","No")))</f>
        <v/>
      </c>
    </row>
    <row r="356">
      <c r="A356" s="4" t="inlineStr">
        <is>
          <t>F24</t>
        </is>
      </c>
      <c r="B356" s="4" t="inlineStr">
        <is>
          <t>Cliente B differenza ritenute</t>
        </is>
      </c>
      <c r="D356" s="30" t="n">
        <v>0</v>
      </c>
      <c r="E356" s="31">
        <f>F24!D6</f>
        <v/>
      </c>
      <c r="F356" s="32">
        <f>IF(AND(ISNUMBER(D356),ISNUMBER(E356)),E356-D356,"")</f>
        <v/>
      </c>
      <c r="G356" s="4">
        <f>IF(AND(D356="",E356=""),"Sì",IF(AND(ISNUMBER(D356),ISNUMBER(E356)),IF(ABS(E356-D356)&lt;=1E-9*MAX(1,ABS(D356)),"Sì","No"),IF(D356=E356,"Sì","No")))</f>
        <v/>
      </c>
    </row>
    <row r="357">
      <c r="A357" s="4" t="inlineStr">
        <is>
          <t>F24</t>
        </is>
      </c>
      <c r="B357" s="4" t="inlineStr">
        <is>
          <t>Cliente B differenza contributi</t>
        </is>
      </c>
      <c r="D357" s="30" t="n">
        <v>0</v>
      </c>
      <c r="E357" s="31">
        <f>F24!G6</f>
        <v/>
      </c>
      <c r="F357" s="32">
        <f>IF(AND(ISNUMBER(D357),ISNUMBER(E357)),E357-D357,"")</f>
        <v/>
      </c>
      <c r="G357" s="4">
        <f>IF(AND(D357="",E357=""),"Sì",IF(AND(ISNUMBER(D357),ISNUMBER(E357)),IF(ABS(E357-D357)&lt;=1E-9*MAX(1,ABS(D357)),"Sì","No"),IF(D357=E357,"Sì","No")))</f>
        <v/>
      </c>
    </row>
    <row r="358">
      <c r="A358" s="4" t="inlineStr">
        <is>
          <t>F24</t>
        </is>
      </c>
      <c r="B358" s="4" t="inlineStr">
        <is>
          <t>Cliente C differenza ritenute</t>
        </is>
      </c>
      <c r="D358" s="30" t="n">
        <v>-212.4</v>
      </c>
      <c r="E358" s="31">
        <f>F24!D7</f>
        <v/>
      </c>
      <c r="F358" s="32">
        <f>IF(AND(ISNUMBER(D358),ISNUMBER(E358)),E358-D358,"")</f>
        <v/>
      </c>
      <c r="G358" s="4">
        <f>IF(AND(D358="",E358=""),"Sì",IF(AND(ISNUMBER(D358),ISNUMBER(E358)),IF(ABS(E358-D358)&lt;=1E-9*MAX(1,ABS(D358)),"Sì","No"),IF(D358=E358,"Sì","No")))</f>
        <v/>
      </c>
    </row>
    <row r="359">
      <c r="A359" s="4" t="inlineStr">
        <is>
          <t>F24</t>
        </is>
      </c>
      <c r="B359" s="4" t="inlineStr">
        <is>
          <t>Cliente C differenza contributi</t>
        </is>
      </c>
      <c r="D359" s="30" t="n">
        <v>0</v>
      </c>
      <c r="E359" s="31">
        <f>F24!G7</f>
        <v/>
      </c>
      <c r="F359" s="32">
        <f>IF(AND(ISNUMBER(D359),ISNUMBER(E359)),E359-D359,"")</f>
        <v/>
      </c>
      <c r="G359" s="4">
        <f>IF(AND(D359="",E359=""),"Sì",IF(AND(ISNUMBER(D359),ISNUMBER(E359)),IF(ABS(E359-D359)&lt;=1E-9*MAX(1,ABS(D359)),"Sì","No"),IF(D359=E359,"Sì","No")))</f>
        <v/>
      </c>
    </row>
    <row r="360">
      <c r="A360" s="4" t="inlineStr">
        <is>
          <t>Novembre 2026</t>
        </is>
      </c>
      <c r="B360" s="4" t="inlineStr">
        <is>
          <t>A001 aumento</t>
        </is>
      </c>
      <c r="D360" s="30" t="n">
        <v>28.39</v>
      </c>
      <c r="E360" s="31">
        <f>'Novembre 2026'!G5</f>
        <v/>
      </c>
      <c r="F360" s="32">
        <f>IF(AND(ISNUMBER(D360),ISNUMBER(E360)),E360-D360,"")</f>
        <v/>
      </c>
      <c r="G360" s="4">
        <f>IF(AND(D360="",E360=""),"Sì",IF(AND(ISNUMBER(D360),ISNUMBER(E360)),IF(ABS(E360-D360)&lt;=1E-9*MAX(1,ABS(D360)),"Sì","No"),IF(D360=E360,"Sì","No")))</f>
        <v/>
      </c>
    </row>
    <row r="361">
      <c r="A361" s="4" t="inlineStr">
        <is>
          <t>Novembre 2026</t>
        </is>
      </c>
      <c r="B361" s="4" t="inlineStr">
        <is>
          <t>A001 assorbito</t>
        </is>
      </c>
      <c r="D361" s="30" t="n">
        <v>0</v>
      </c>
      <c r="E361" s="31">
        <f>'Novembre 2026'!H5</f>
        <v/>
      </c>
      <c r="F361" s="32">
        <f>IF(AND(ISNUMBER(D361),ISNUMBER(E361)),E361-D361,"")</f>
        <v/>
      </c>
      <c r="G361" s="4">
        <f>IF(AND(D361="",E361=""),"Sì",IF(AND(ISNUMBER(D361),ISNUMBER(E361)),IF(ABS(E361-D361)&lt;=1E-9*MAX(1,ABS(D361)),"Sì","No"),IF(D361=E361,"Sì","No")))</f>
        <v/>
      </c>
    </row>
    <row r="362">
      <c r="A362" s="4" t="inlineStr">
        <is>
          <t>Novembre 2026</t>
        </is>
      </c>
      <c r="B362" s="4" t="inlineStr">
        <is>
          <t>A001 da_pagare</t>
        </is>
      </c>
      <c r="D362" s="30" t="n">
        <v>28.39</v>
      </c>
      <c r="E362" s="31">
        <f>'Novembre 2026'!I5</f>
        <v/>
      </c>
      <c r="F362" s="32">
        <f>IF(AND(ISNUMBER(D362),ISNUMBER(E362)),E362-D362,"")</f>
        <v/>
      </c>
      <c r="G362" s="4">
        <f>IF(AND(D362="",E362=""),"Sì",IF(AND(ISNUMBER(D362),ISNUMBER(E362)),IF(ABS(E362-D362)&lt;=1E-9*MAX(1,ABS(D362)),"Sì","No"),IF(D362=E362,"Sì","No")))</f>
        <v/>
      </c>
    </row>
    <row r="363">
      <c r="A363" s="4" t="inlineStr">
        <is>
          <t>Novembre 2026</t>
        </is>
      </c>
      <c r="B363" s="4" t="inlineStr">
        <is>
          <t>A001 nuovo_tabellare</t>
        </is>
      </c>
      <c r="D363" s="30" t="n">
        <v>1568.09</v>
      </c>
      <c r="E363" s="31">
        <f>'Novembre 2026'!J5</f>
        <v/>
      </c>
      <c r="F363" s="32">
        <f>IF(AND(ISNUMBER(D363),ISNUMBER(E363)),E363-D363,"")</f>
        <v/>
      </c>
      <c r="G363" s="4">
        <f>IF(AND(D363="",E363=""),"Sì",IF(AND(ISNUMBER(D363),ISNUMBER(E363)),IF(ABS(E363-D363)&lt;=1E-9*MAX(1,ABS(D363)),"Sì","No"),IF(D363=E363,"Sì","No")))</f>
        <v/>
      </c>
    </row>
    <row r="364">
      <c r="A364" s="4" t="inlineStr">
        <is>
          <t>Novembre 2026</t>
        </is>
      </c>
      <c r="B364" s="4" t="inlineStr">
        <is>
          <t>A006 aumento</t>
        </is>
      </c>
      <c r="D364" s="30" t="n">
        <v>15.81</v>
      </c>
      <c r="E364" s="31">
        <f>'Novembre 2026'!G10</f>
        <v/>
      </c>
      <c r="F364" s="32">
        <f>IF(AND(ISNUMBER(D364),ISNUMBER(E364)),E364-D364,"")</f>
        <v/>
      </c>
      <c r="G364" s="4">
        <f>IF(AND(D364="",E364=""),"Sì",IF(AND(ISNUMBER(D364),ISNUMBER(E364)),IF(ABS(E364-D364)&lt;=1E-9*MAX(1,ABS(D364)),"Sì","No"),IF(D364=E364,"Sì","No")))</f>
        <v/>
      </c>
    </row>
    <row r="365">
      <c r="A365" s="4" t="inlineStr">
        <is>
          <t>Novembre 2026</t>
        </is>
      </c>
      <c r="B365" s="4" t="inlineStr">
        <is>
          <t>A006 assorbito</t>
        </is>
      </c>
      <c r="D365" s="30" t="n">
        <v>15.81</v>
      </c>
      <c r="E365" s="31">
        <f>'Novembre 2026'!H10</f>
        <v/>
      </c>
      <c r="F365" s="32">
        <f>IF(AND(ISNUMBER(D365),ISNUMBER(E365)),E365-D365,"")</f>
        <v/>
      </c>
      <c r="G365" s="4">
        <f>IF(AND(D365="",E365=""),"Sì",IF(AND(ISNUMBER(D365),ISNUMBER(E365)),IF(ABS(E365-D365)&lt;=1E-9*MAX(1,ABS(D365)),"Sì","No"),IF(D365=E365,"Sì","No")))</f>
        <v/>
      </c>
    </row>
    <row r="366">
      <c r="A366" s="4" t="inlineStr">
        <is>
          <t>Novembre 2026</t>
        </is>
      </c>
      <c r="B366" s="4" t="inlineStr">
        <is>
          <t>A006 da_pagare</t>
        </is>
      </c>
      <c r="D366" s="30" t="n">
        <v>0</v>
      </c>
      <c r="E366" s="31">
        <f>'Novembre 2026'!I10</f>
        <v/>
      </c>
      <c r="F366" s="32">
        <f>IF(AND(ISNUMBER(D366),ISNUMBER(E366)),E366-D366,"")</f>
        <v/>
      </c>
      <c r="G366" s="4">
        <f>IF(AND(D366="",E366=""),"Sì",IF(AND(ISNUMBER(D366),ISNUMBER(E366)),IF(ABS(E366-D366)&lt;=1E-9*MAX(1,ABS(D366)),"Sì","No"),IF(D366=E366,"Sì","No")))</f>
        <v/>
      </c>
    </row>
    <row r="367">
      <c r="A367" s="4" t="inlineStr">
        <is>
          <t>Novembre 2026</t>
        </is>
      </c>
      <c r="B367" s="4" t="inlineStr">
        <is>
          <t>A006 nuovo_tabellare</t>
        </is>
      </c>
      <c r="D367" s="30" t="n">
        <v>844.8200000000001</v>
      </c>
      <c r="E367" s="31">
        <f>'Novembre 2026'!J10</f>
        <v/>
      </c>
      <c r="F367" s="32">
        <f>IF(AND(ISNUMBER(D367),ISNUMBER(E367)),E367-D367,"")</f>
        <v/>
      </c>
      <c r="G367" s="4">
        <f>IF(AND(D367="",E367=""),"Sì",IF(AND(ISNUMBER(D367),ISNUMBER(E367)),IF(ABS(E367-D367)&lt;=1E-9*MAX(1,ABS(D367)),"Sì","No"),IF(D367=E367,"Sì","No")))</f>
        <v/>
      </c>
    </row>
    <row r="368">
      <c r="A368" s="4" t="inlineStr">
        <is>
          <t>Novembre 2026</t>
        </is>
      </c>
      <c r="B368" s="4" t="inlineStr">
        <is>
          <t>A011 aumento</t>
        </is>
      </c>
      <c r="D368" s="30" t="n">
        <v>35</v>
      </c>
      <c r="E368" s="31">
        <f>'Novembre 2026'!G15</f>
        <v/>
      </c>
      <c r="F368" s="32">
        <f>IF(AND(ISNUMBER(D368),ISNUMBER(E368)),E368-D368,"")</f>
        <v/>
      </c>
      <c r="G368" s="4">
        <f>IF(AND(D368="",E368=""),"Sì",IF(AND(ISNUMBER(D368),ISNUMBER(E368)),IF(ABS(E368-D368)&lt;=1E-9*MAX(1,ABS(D368)),"Sì","No"),IF(D368=E368,"Sì","No")))</f>
        <v/>
      </c>
    </row>
    <row r="369">
      <c r="A369" s="4" t="inlineStr">
        <is>
          <t>Novembre 2026</t>
        </is>
      </c>
      <c r="B369" s="4" t="inlineStr">
        <is>
          <t>A011 assorbito</t>
        </is>
      </c>
      <c r="D369" s="30" t="n">
        <v>35</v>
      </c>
      <c r="E369" s="31">
        <f>'Novembre 2026'!H15</f>
        <v/>
      </c>
      <c r="F369" s="32">
        <f>IF(AND(ISNUMBER(D369),ISNUMBER(E369)),E369-D369,"")</f>
        <v/>
      </c>
      <c r="G369" s="4">
        <f>IF(AND(D369="",E369=""),"Sì",IF(AND(ISNUMBER(D369),ISNUMBER(E369)),IF(ABS(E369-D369)&lt;=1E-9*MAX(1,ABS(D369)),"Sì","No"),IF(D369=E369,"Sì","No")))</f>
        <v/>
      </c>
    </row>
    <row r="370">
      <c r="A370" s="4" t="inlineStr">
        <is>
          <t>Novembre 2026</t>
        </is>
      </c>
      <c r="B370" s="4" t="inlineStr">
        <is>
          <t>A011 da_pagare</t>
        </is>
      </c>
      <c r="D370" s="30" t="n">
        <v>0</v>
      </c>
      <c r="E370" s="31">
        <f>'Novembre 2026'!I15</f>
        <v/>
      </c>
      <c r="F370" s="32">
        <f>IF(AND(ISNUMBER(D370),ISNUMBER(E370)),E370-D370,"")</f>
        <v/>
      </c>
      <c r="G370" s="4">
        <f>IF(AND(D370="",E370=""),"Sì",IF(AND(ISNUMBER(D370),ISNUMBER(E370)),IF(ABS(E370-D370)&lt;=1E-9*MAX(1,ABS(D370)),"Sì","No"),IF(D370=E370,"Sì","No")))</f>
        <v/>
      </c>
    </row>
    <row r="371">
      <c r="A371" s="4" t="inlineStr">
        <is>
          <t>Novembre 2026</t>
        </is>
      </c>
      <c r="B371" s="4" t="inlineStr">
        <is>
          <t>A011 nuovo_tabellare</t>
        </is>
      </c>
      <c r="D371" s="30" t="n">
        <v>1816.68</v>
      </c>
      <c r="E371" s="31">
        <f>'Novembre 2026'!J15</f>
        <v/>
      </c>
      <c r="F371" s="32">
        <f>IF(AND(ISNUMBER(D371),ISNUMBER(E371)),E371-D371,"")</f>
        <v/>
      </c>
      <c r="G371" s="4">
        <f>IF(AND(D371="",E371=""),"Sì",IF(AND(ISNUMBER(D371),ISNUMBER(E371)),IF(ABS(E371-D371)&lt;=1E-9*MAX(1,ABS(D371)),"Sì","No"),IF(D371=E371,"Sì","No")))</f>
        <v/>
      </c>
    </row>
    <row r="372">
      <c r="A372" s="4" t="inlineStr">
        <is>
          <t>Novembre 2026</t>
        </is>
      </c>
      <c r="B372" s="4" t="inlineStr">
        <is>
          <t>A016 aumento</t>
        </is>
      </c>
      <c r="D372" s="30" t="n">
        <v>35</v>
      </c>
      <c r="E372" s="31">
        <f>'Novembre 2026'!G20</f>
        <v/>
      </c>
      <c r="F372" s="32">
        <f>IF(AND(ISNUMBER(D372),ISNUMBER(E372)),E372-D372,"")</f>
        <v/>
      </c>
      <c r="G372" s="4">
        <f>IF(AND(D372="",E372=""),"Sì",IF(AND(ISNUMBER(D372),ISNUMBER(E372)),IF(ABS(E372-D372)&lt;=1E-9*MAX(1,ABS(D372)),"Sì","No"),IF(D372=E372,"Sì","No")))</f>
        <v/>
      </c>
    </row>
    <row r="373">
      <c r="A373" s="4" t="inlineStr">
        <is>
          <t>Novembre 2026</t>
        </is>
      </c>
      <c r="B373" s="4" t="inlineStr">
        <is>
          <t>A016 assorbito</t>
        </is>
      </c>
      <c r="D373" s="30" t="n">
        <v>0</v>
      </c>
      <c r="E373" s="31">
        <f>'Novembre 2026'!H20</f>
        <v/>
      </c>
      <c r="F373" s="32">
        <f>IF(AND(ISNUMBER(D373),ISNUMBER(E373)),E373-D373,"")</f>
        <v/>
      </c>
      <c r="G373" s="4">
        <f>IF(AND(D373="",E373=""),"Sì",IF(AND(ISNUMBER(D373),ISNUMBER(E373)),IF(ABS(E373-D373)&lt;=1E-9*MAX(1,ABS(D373)),"Sì","No"),IF(D373=E373,"Sì","No")))</f>
        <v/>
      </c>
    </row>
    <row r="374">
      <c r="A374" s="4" t="inlineStr">
        <is>
          <t>Novembre 2026</t>
        </is>
      </c>
      <c r="B374" s="4" t="inlineStr">
        <is>
          <t>A016 da_pagare</t>
        </is>
      </c>
      <c r="D374" s="30" t="n">
        <v>35</v>
      </c>
      <c r="E374" s="31">
        <f>'Novembre 2026'!I20</f>
        <v/>
      </c>
      <c r="F374" s="32">
        <f>IF(AND(ISNUMBER(D374),ISNUMBER(E374)),E374-D374,"")</f>
        <v/>
      </c>
      <c r="G374" s="4">
        <f>IF(AND(D374="",E374=""),"Sì",IF(AND(ISNUMBER(D374),ISNUMBER(E374)),IF(ABS(E374-D374)&lt;=1E-9*MAX(1,ABS(D374)),"Sì","No"),IF(D374=E374,"Sì","No")))</f>
        <v/>
      </c>
    </row>
    <row r="375">
      <c r="A375" s="4" t="inlineStr">
        <is>
          <t>Novembre 2026</t>
        </is>
      </c>
      <c r="B375" s="4" t="inlineStr">
        <is>
          <t>A016 nuovo_tabellare</t>
        </is>
      </c>
      <c r="D375" s="30" t="n">
        <v>1816.68</v>
      </c>
      <c r="E375" s="31">
        <f>'Novembre 2026'!J20</f>
        <v/>
      </c>
      <c r="F375" s="32">
        <f>IF(AND(ISNUMBER(D375),ISNUMBER(E375)),E375-D375,"")</f>
        <v/>
      </c>
      <c r="G375" s="4">
        <f>IF(AND(D375="",E375=""),"Sì",IF(AND(ISNUMBER(D375),ISNUMBER(E375)),IF(ABS(E375-D375)&lt;=1E-9*MAX(1,ABS(D375)),"Sì","No"),IF(D375=E375,"Sì","No")))</f>
        <v/>
      </c>
    </row>
    <row r="376">
      <c r="A376" s="4" t="inlineStr">
        <is>
          <t>Novembre 2026</t>
        </is>
      </c>
      <c r="B376" s="4" t="inlineStr">
        <is>
          <t>B021 aumento</t>
        </is>
      </c>
      <c r="D376" s="30" t="n">
        <v>35</v>
      </c>
      <c r="E376" s="31">
        <f>'Novembre 2026'!G25</f>
        <v/>
      </c>
      <c r="F376" s="32">
        <f>IF(AND(ISNUMBER(D376),ISNUMBER(E376)),E376-D376,"")</f>
        <v/>
      </c>
      <c r="G376" s="4">
        <f>IF(AND(D376="",E376=""),"Sì",IF(AND(ISNUMBER(D376),ISNUMBER(E376)),IF(ABS(E376-D376)&lt;=1E-9*MAX(1,ABS(D376)),"Sì","No"),IF(D376=E376,"Sì","No")))</f>
        <v/>
      </c>
    </row>
    <row r="377">
      <c r="A377" s="4" t="inlineStr">
        <is>
          <t>Novembre 2026</t>
        </is>
      </c>
      <c r="B377" s="4" t="inlineStr">
        <is>
          <t>B021 assorbito</t>
        </is>
      </c>
      <c r="D377" s="30" t="n">
        <v>35</v>
      </c>
      <c r="E377" s="31">
        <f>'Novembre 2026'!H25</f>
        <v/>
      </c>
      <c r="F377" s="32">
        <f>IF(AND(ISNUMBER(D377),ISNUMBER(E377)),E377-D377,"")</f>
        <v/>
      </c>
      <c r="G377" s="4">
        <f>IF(AND(D377="",E377=""),"Sì",IF(AND(ISNUMBER(D377),ISNUMBER(E377)),IF(ABS(E377-D377)&lt;=1E-9*MAX(1,ABS(D377)),"Sì","No"),IF(D377=E377,"Sì","No")))</f>
        <v/>
      </c>
    </row>
    <row r="378">
      <c r="A378" s="4" t="inlineStr">
        <is>
          <t>Novembre 2026</t>
        </is>
      </c>
      <c r="B378" s="4" t="inlineStr">
        <is>
          <t>B021 da_pagare</t>
        </is>
      </c>
      <c r="D378" s="30" t="n">
        <v>0</v>
      </c>
      <c r="E378" s="31">
        <f>'Novembre 2026'!I25</f>
        <v/>
      </c>
      <c r="F378" s="32">
        <f>IF(AND(ISNUMBER(D378),ISNUMBER(E378)),E378-D378,"")</f>
        <v/>
      </c>
      <c r="G378" s="4">
        <f>IF(AND(D378="",E378=""),"Sì",IF(AND(ISNUMBER(D378),ISNUMBER(E378)),IF(ABS(E378-D378)&lt;=1E-9*MAX(1,ABS(D378)),"Sì","No"),IF(D378=E378,"Sì","No")))</f>
        <v/>
      </c>
    </row>
    <row r="379">
      <c r="A379" s="4" t="inlineStr">
        <is>
          <t>Novembre 2026</t>
        </is>
      </c>
      <c r="B379" s="4" t="inlineStr">
        <is>
          <t>B021 nuovo_tabellare</t>
        </is>
      </c>
      <c r="D379" s="30" t="n">
        <v>1816.68</v>
      </c>
      <c r="E379" s="31">
        <f>'Novembre 2026'!J25</f>
        <v/>
      </c>
      <c r="F379" s="32">
        <f>IF(AND(ISNUMBER(D379),ISNUMBER(E379)),E379-D379,"")</f>
        <v/>
      </c>
      <c r="G379" s="4">
        <f>IF(AND(D379="",E379=""),"Sì",IF(AND(ISNUMBER(D379),ISNUMBER(E379)),IF(ABS(E379-D379)&lt;=1E-9*MAX(1,ABS(D379)),"Sì","No"),IF(D379=E379,"Sì","No")))</f>
        <v/>
      </c>
    </row>
    <row r="380">
      <c r="A380" s="4" t="inlineStr">
        <is>
          <t>Novembre 2026</t>
        </is>
      </c>
      <c r="B380" s="4" t="inlineStr">
        <is>
          <t>B026 aumento</t>
        </is>
      </c>
      <c r="D380" s="30" t="n">
        <v>54.74</v>
      </c>
      <c r="E380" s="31">
        <f>'Novembre 2026'!G30</f>
        <v/>
      </c>
      <c r="F380" s="32">
        <f>IF(AND(ISNUMBER(D380),ISNUMBER(E380)),E380-D380,"")</f>
        <v/>
      </c>
      <c r="G380" s="4">
        <f>IF(AND(D380="",E380=""),"Sì",IF(AND(ISNUMBER(D380),ISNUMBER(E380)),IF(ABS(E380-D380)&lt;=1E-9*MAX(1,ABS(D380)),"Sì","No"),IF(D380=E380,"Sì","No")))</f>
        <v/>
      </c>
    </row>
    <row r="381">
      <c r="A381" s="4" t="inlineStr">
        <is>
          <t>Novembre 2026</t>
        </is>
      </c>
      <c r="B381" s="4" t="inlineStr">
        <is>
          <t>B026 assorbito</t>
        </is>
      </c>
      <c r="D381" s="30" t="n">
        <v>0</v>
      </c>
      <c r="E381" s="31">
        <f>'Novembre 2026'!H30</f>
        <v/>
      </c>
      <c r="F381" s="32">
        <f>IF(AND(ISNUMBER(D381),ISNUMBER(E381)),E381-D381,"")</f>
        <v/>
      </c>
      <c r="G381" s="4">
        <f>IF(AND(D381="",E381=""),"Sì",IF(AND(ISNUMBER(D381),ISNUMBER(E381)),IF(ABS(E381-D381)&lt;=1E-9*MAX(1,ABS(D381)),"Sì","No"),IF(D381=E381,"Sì","No")))</f>
        <v/>
      </c>
    </row>
    <row r="382">
      <c r="A382" s="4" t="inlineStr">
        <is>
          <t>Novembre 2026</t>
        </is>
      </c>
      <c r="B382" s="4" t="inlineStr">
        <is>
          <t>B026 da_pagare</t>
        </is>
      </c>
      <c r="D382" s="30" t="n">
        <v>54.74</v>
      </c>
      <c r="E382" s="31">
        <f>'Novembre 2026'!I30</f>
        <v/>
      </c>
      <c r="F382" s="32">
        <f>IF(AND(ISNUMBER(D382),ISNUMBER(E382)),E382-D382,"")</f>
        <v/>
      </c>
      <c r="G382" s="4">
        <f>IF(AND(D382="",E382=""),"Sì",IF(AND(ISNUMBER(D382),ISNUMBER(E382)),IF(ABS(E382-D382)&lt;=1E-9*MAX(1,ABS(D382)),"Sì","No"),IF(D382=E382,"Sì","No")))</f>
        <v/>
      </c>
    </row>
    <row r="383">
      <c r="A383" s="4" t="inlineStr">
        <is>
          <t>Novembre 2026</t>
        </is>
      </c>
      <c r="B383" s="4" t="inlineStr">
        <is>
          <t>B026 nuovo_tabellare</t>
        </is>
      </c>
      <c r="D383" s="30" t="n">
        <v>2558.8</v>
      </c>
      <c r="E383" s="31">
        <f>'Novembre 2026'!J30</f>
        <v/>
      </c>
      <c r="F383" s="32">
        <f>IF(AND(ISNUMBER(D383),ISNUMBER(E383)),E383-D383,"")</f>
        <v/>
      </c>
      <c r="G383" s="4">
        <f>IF(AND(D383="",E383=""),"Sì",IF(AND(ISNUMBER(D383),ISNUMBER(E383)),IF(ABS(E383-D383)&lt;=1E-9*MAX(1,ABS(D383)),"Sì","No"),IF(D383=E383,"Sì","No")))</f>
        <v/>
      </c>
    </row>
    <row r="384">
      <c r="A384" s="4" t="inlineStr">
        <is>
          <t>Novembre 2026</t>
        </is>
      </c>
      <c r="B384" s="4" t="inlineStr">
        <is>
          <t>B031 aumento</t>
        </is>
      </c>
      <c r="D384" s="30" t="n">
        <v>17.5</v>
      </c>
      <c r="E384" s="31">
        <f>'Novembre 2026'!G35</f>
        <v/>
      </c>
      <c r="F384" s="32">
        <f>IF(AND(ISNUMBER(D384),ISNUMBER(E384)),E384-D384,"")</f>
        <v/>
      </c>
      <c r="G384" s="4">
        <f>IF(AND(D384="",E384=""),"Sì",IF(AND(ISNUMBER(D384),ISNUMBER(E384)),IF(ABS(E384-D384)&lt;=1E-9*MAX(1,ABS(D384)),"Sì","No"),IF(D384=E384,"Sì","No")))</f>
        <v/>
      </c>
    </row>
    <row r="385">
      <c r="A385" s="4" t="inlineStr">
        <is>
          <t>Novembre 2026</t>
        </is>
      </c>
      <c r="B385" s="4" t="inlineStr">
        <is>
          <t>B031 assorbito</t>
        </is>
      </c>
      <c r="D385" s="30" t="n">
        <v>0</v>
      </c>
      <c r="E385" s="31">
        <f>'Novembre 2026'!H35</f>
        <v/>
      </c>
      <c r="F385" s="32">
        <f>IF(AND(ISNUMBER(D385),ISNUMBER(E385)),E385-D385,"")</f>
        <v/>
      </c>
      <c r="G385" s="4">
        <f>IF(AND(D385="",E385=""),"Sì",IF(AND(ISNUMBER(D385),ISNUMBER(E385)),IF(ABS(E385-D385)&lt;=1E-9*MAX(1,ABS(D385)),"Sì","No"),IF(D385=E385,"Sì","No")))</f>
        <v/>
      </c>
    </row>
    <row r="386">
      <c r="A386" s="4" t="inlineStr">
        <is>
          <t>Novembre 2026</t>
        </is>
      </c>
      <c r="B386" s="4" t="inlineStr">
        <is>
          <t>B031 da_pagare</t>
        </is>
      </c>
      <c r="D386" s="30" t="n">
        <v>17.5</v>
      </c>
      <c r="E386" s="31">
        <f>'Novembre 2026'!I35</f>
        <v/>
      </c>
      <c r="F386" s="32">
        <f>IF(AND(ISNUMBER(D386),ISNUMBER(E386)),E386-D386,"")</f>
        <v/>
      </c>
      <c r="G386" s="4">
        <f>IF(AND(D386="",E386=""),"Sì",IF(AND(ISNUMBER(D386),ISNUMBER(E386)),IF(ABS(E386-D386)&lt;=1E-9*MAX(1,ABS(D386)),"Sì","No"),IF(D386=E386,"Sì","No")))</f>
        <v/>
      </c>
    </row>
    <row r="387">
      <c r="A387" s="4" t="inlineStr">
        <is>
          <t>Novembre 2026</t>
        </is>
      </c>
      <c r="B387" s="4" t="inlineStr">
        <is>
          <t>B031 nuovo_tabellare</t>
        </is>
      </c>
      <c r="D387" s="30" t="n">
        <v>908.34</v>
      </c>
      <c r="E387" s="31">
        <f>'Novembre 2026'!J35</f>
        <v/>
      </c>
      <c r="F387" s="32">
        <f>IF(AND(ISNUMBER(D387),ISNUMBER(E387)),E387-D387,"")</f>
        <v/>
      </c>
      <c r="G387" s="4">
        <f>IF(AND(D387="",E387=""),"Sì",IF(AND(ISNUMBER(D387),ISNUMBER(E387)),IF(ABS(E387-D387)&lt;=1E-9*MAX(1,ABS(D387)),"Sì","No"),IF(D387=E387,"Sì","No")))</f>
        <v/>
      </c>
    </row>
    <row r="388">
      <c r="A388" s="4" t="inlineStr">
        <is>
          <t>Novembre 2026</t>
        </is>
      </c>
      <c r="B388" s="4" t="inlineStr">
        <is>
          <t>B036 aumento</t>
        </is>
      </c>
      <c r="D388" s="30" t="n">
        <v>30.35</v>
      </c>
      <c r="E388" s="31">
        <f>'Novembre 2026'!G40</f>
        <v/>
      </c>
      <c r="F388" s="32">
        <f>IF(AND(ISNUMBER(D388),ISNUMBER(E388)),E388-D388,"")</f>
        <v/>
      </c>
      <c r="G388" s="4">
        <f>IF(AND(D388="",E388=""),"Sì",IF(AND(ISNUMBER(D388),ISNUMBER(E388)),IF(ABS(E388-D388)&lt;=1E-9*MAX(1,ABS(D388)),"Sì","No"),IF(D388=E388,"Sì","No")))</f>
        <v/>
      </c>
    </row>
    <row r="389">
      <c r="A389" s="4" t="inlineStr">
        <is>
          <t>Novembre 2026</t>
        </is>
      </c>
      <c r="B389" s="4" t="inlineStr">
        <is>
          <t>B036 assorbito</t>
        </is>
      </c>
      <c r="D389" s="30" t="n">
        <v>0</v>
      </c>
      <c r="E389" s="31">
        <f>'Novembre 2026'!H40</f>
        <v/>
      </c>
      <c r="F389" s="32">
        <f>IF(AND(ISNUMBER(D389),ISNUMBER(E389)),E389-D389,"")</f>
        <v/>
      </c>
      <c r="G389" s="4">
        <f>IF(AND(D389="",E389=""),"Sì",IF(AND(ISNUMBER(D389),ISNUMBER(E389)),IF(ABS(E389-D389)&lt;=1E-9*MAX(1,ABS(D389)),"Sì","No"),IF(D389=E389,"Sì","No")))</f>
        <v/>
      </c>
    </row>
    <row r="390">
      <c r="A390" s="4" t="inlineStr">
        <is>
          <t>Novembre 2026</t>
        </is>
      </c>
      <c r="B390" s="4" t="inlineStr">
        <is>
          <t>B036 da_pagare</t>
        </is>
      </c>
      <c r="D390" s="30" t="n">
        <v>30.35</v>
      </c>
      <c r="E390" s="31">
        <f>'Novembre 2026'!I40</f>
        <v/>
      </c>
      <c r="F390" s="32">
        <f>IF(AND(ISNUMBER(D390),ISNUMBER(E390)),E390-D390,"")</f>
        <v/>
      </c>
      <c r="G390" s="4">
        <f>IF(AND(D390="",E390=""),"Sì",IF(AND(ISNUMBER(D390),ISNUMBER(E390)),IF(ABS(E390-D390)&lt;=1E-9*MAX(1,ABS(D390)),"Sì","No"),IF(D390=E390,"Sì","No")))</f>
        <v/>
      </c>
    </row>
    <row r="391">
      <c r="A391" s="4" t="inlineStr">
        <is>
          <t>Novembre 2026</t>
        </is>
      </c>
      <c r="B391" s="4" t="inlineStr">
        <is>
          <t>B036 nuovo_tabellare</t>
        </is>
      </c>
      <c r="D391" s="30" t="n">
        <v>1516.73</v>
      </c>
      <c r="E391" s="31">
        <f>'Novembre 2026'!J40</f>
        <v/>
      </c>
      <c r="F391" s="32">
        <f>IF(AND(ISNUMBER(D391),ISNUMBER(E391)),E391-D391,"")</f>
        <v/>
      </c>
      <c r="G391" s="4">
        <f>IF(AND(D391="",E391=""),"Sì",IF(AND(ISNUMBER(D391),ISNUMBER(E391)),IF(ABS(E391-D391)&lt;=1E-9*MAX(1,ABS(D391)),"Sì","No"),IF(D391=E391,"Sì","No")))</f>
        <v/>
      </c>
    </row>
    <row r="392">
      <c r="A392" s="4" t="inlineStr">
        <is>
          <t>Novembre 2026</t>
        </is>
      </c>
      <c r="B392" s="4" t="inlineStr">
        <is>
          <t>B041 aumento</t>
        </is>
      </c>
      <c r="D392" s="30" t="n">
        <v>47.35</v>
      </c>
      <c r="E392" s="31">
        <f>'Novembre 2026'!G45</f>
        <v/>
      </c>
      <c r="F392" s="32">
        <f>IF(AND(ISNUMBER(D392),ISNUMBER(E392)),E392-D392,"")</f>
        <v/>
      </c>
      <c r="G392" s="4">
        <f>IF(AND(D392="",E392=""),"Sì",IF(AND(ISNUMBER(D392),ISNUMBER(E392)),IF(ABS(E392-D392)&lt;=1E-9*MAX(1,ABS(D392)),"Sì","No"),IF(D392=E392,"Sì","No")))</f>
        <v/>
      </c>
    </row>
    <row r="393">
      <c r="A393" s="4" t="inlineStr">
        <is>
          <t>Novembre 2026</t>
        </is>
      </c>
      <c r="B393" s="4" t="inlineStr">
        <is>
          <t>B041 assorbito</t>
        </is>
      </c>
      <c r="D393" s="30" t="n">
        <v>0</v>
      </c>
      <c r="E393" s="31">
        <f>'Novembre 2026'!H45</f>
        <v/>
      </c>
      <c r="F393" s="32">
        <f>IF(AND(ISNUMBER(D393),ISNUMBER(E393)),E393-D393,"")</f>
        <v/>
      </c>
      <c r="G393" s="4">
        <f>IF(AND(D393="",E393=""),"Sì",IF(AND(ISNUMBER(D393),ISNUMBER(E393)),IF(ABS(E393-D393)&lt;=1E-9*MAX(1,ABS(D393)),"Sì","No"),IF(D393=E393,"Sì","No")))</f>
        <v/>
      </c>
    </row>
    <row r="394">
      <c r="A394" s="4" t="inlineStr">
        <is>
          <t>Novembre 2026</t>
        </is>
      </c>
      <c r="B394" s="4" t="inlineStr">
        <is>
          <t>B041 da_pagare</t>
        </is>
      </c>
      <c r="D394" s="30" t="n">
        <v>47.35</v>
      </c>
      <c r="E394" s="31">
        <f>'Novembre 2026'!I45</f>
        <v/>
      </c>
      <c r="F394" s="32">
        <f>IF(AND(ISNUMBER(D394),ISNUMBER(E394)),E394-D394,"")</f>
        <v/>
      </c>
      <c r="G394" s="4">
        <f>IF(AND(D394="",E394=""),"Sì",IF(AND(ISNUMBER(D394),ISNUMBER(E394)),IF(ABS(E394-D394)&lt;=1E-9*MAX(1,ABS(D394)),"Sì","No"),IF(D394=E394,"Sì","No")))</f>
        <v/>
      </c>
    </row>
    <row r="395">
      <c r="A395" s="4" t="inlineStr">
        <is>
          <t>Novembre 2026</t>
        </is>
      </c>
      <c r="B395" s="4" t="inlineStr">
        <is>
          <t>B041 nuovo_tabellare</t>
        </is>
      </c>
      <c r="D395" s="30" t="n">
        <v>2280.93</v>
      </c>
      <c r="E395" s="31">
        <f>'Novembre 2026'!J45</f>
        <v/>
      </c>
      <c r="F395" s="32">
        <f>IF(AND(ISNUMBER(D395),ISNUMBER(E395)),E395-D395,"")</f>
        <v/>
      </c>
      <c r="G395" s="4">
        <f>IF(AND(D395="",E395=""),"Sì",IF(AND(ISNUMBER(D395),ISNUMBER(E395)),IF(ABS(E395-D395)&lt;=1E-9*MAX(1,ABS(D395)),"Sì","No"),IF(D395=E395,"Sì","No")))</f>
        <v/>
      </c>
    </row>
    <row r="396">
      <c r="A396" s="4" t="inlineStr">
        <is>
          <t>Novembre 2026</t>
        </is>
      </c>
      <c r="B396" s="4" t="inlineStr">
        <is>
          <t>B046 aumento</t>
        </is>
      </c>
      <c r="D396" s="30" t="n">
        <v>28.39</v>
      </c>
      <c r="E396" s="31">
        <f>'Novembre 2026'!G50</f>
        <v/>
      </c>
      <c r="F396" s="32">
        <f>IF(AND(ISNUMBER(D396),ISNUMBER(E396)),E396-D396,"")</f>
        <v/>
      </c>
      <c r="G396" s="4">
        <f>IF(AND(D396="",E396=""),"Sì",IF(AND(ISNUMBER(D396),ISNUMBER(E396)),IF(ABS(E396-D396)&lt;=1E-9*MAX(1,ABS(D396)),"Sì","No"),IF(D396=E396,"Sì","No")))</f>
        <v/>
      </c>
    </row>
    <row r="397">
      <c r="A397" s="4" t="inlineStr">
        <is>
          <t>Novembre 2026</t>
        </is>
      </c>
      <c r="B397" s="4" t="inlineStr">
        <is>
          <t>B046 assorbito</t>
        </is>
      </c>
      <c r="D397" s="30" t="n">
        <v>0</v>
      </c>
      <c r="E397" s="31">
        <f>'Novembre 2026'!H50</f>
        <v/>
      </c>
      <c r="F397" s="32">
        <f>IF(AND(ISNUMBER(D397),ISNUMBER(E397)),E397-D397,"")</f>
        <v/>
      </c>
      <c r="G397" s="4">
        <f>IF(AND(D397="",E397=""),"Sì",IF(AND(ISNUMBER(D397),ISNUMBER(E397)),IF(ABS(E397-D397)&lt;=1E-9*MAX(1,ABS(D397)),"Sì","No"),IF(D397=E397,"Sì","No")))</f>
        <v/>
      </c>
    </row>
    <row r="398">
      <c r="A398" s="4" t="inlineStr">
        <is>
          <t>Novembre 2026</t>
        </is>
      </c>
      <c r="B398" s="4" t="inlineStr">
        <is>
          <t>B046 da_pagare</t>
        </is>
      </c>
      <c r="D398" s="30" t="n">
        <v>28.39</v>
      </c>
      <c r="E398" s="31">
        <f>'Novembre 2026'!I50</f>
        <v/>
      </c>
      <c r="F398" s="32">
        <f>IF(AND(ISNUMBER(D398),ISNUMBER(E398)),E398-D398,"")</f>
        <v/>
      </c>
      <c r="G398" s="4">
        <f>IF(AND(D398="",E398=""),"Sì",IF(AND(ISNUMBER(D398),ISNUMBER(E398)),IF(ABS(E398-D398)&lt;=1E-9*MAX(1,ABS(D398)),"Sì","No"),IF(D398=E398,"Sì","No")))</f>
        <v/>
      </c>
    </row>
    <row r="399">
      <c r="A399" s="4" t="inlineStr">
        <is>
          <t>Novembre 2026</t>
        </is>
      </c>
      <c r="B399" s="4" t="inlineStr">
        <is>
          <t>B046 nuovo_tabellare</t>
        </is>
      </c>
      <c r="D399" s="30" t="n">
        <v>1568.09</v>
      </c>
      <c r="E399" s="31">
        <f>'Novembre 2026'!J50</f>
        <v/>
      </c>
      <c r="F399" s="32">
        <f>IF(AND(ISNUMBER(D399),ISNUMBER(E399)),E399-D399,"")</f>
        <v/>
      </c>
      <c r="G399" s="4">
        <f>IF(AND(D399="",E399=""),"Sì",IF(AND(ISNUMBER(D399),ISNUMBER(E399)),IF(ABS(E399-D399)&lt;=1E-9*MAX(1,ABS(D399)),"Sì","No"),IF(D399=E399,"Sì","No")))</f>
        <v/>
      </c>
    </row>
    <row r="400">
      <c r="A400" s="4" t="inlineStr">
        <is>
          <t>Novembre 2026</t>
        </is>
      </c>
      <c r="B400" s="4" t="inlineStr">
        <is>
          <t>B051 aumento</t>
        </is>
      </c>
      <c r="D400" s="30" t="n">
        <v>24.31</v>
      </c>
      <c r="E400" s="31">
        <f>'Novembre 2026'!G55</f>
        <v/>
      </c>
      <c r="F400" s="32">
        <f>IF(AND(ISNUMBER(D400),ISNUMBER(E400)),E400-D400,"")</f>
        <v/>
      </c>
      <c r="G400" s="4">
        <f>IF(AND(D400="",E400=""),"Sì",IF(AND(ISNUMBER(D400),ISNUMBER(E400)),IF(ABS(E400-D400)&lt;=1E-9*MAX(1,ABS(D400)),"Sì","No"),IF(D400=E400,"Sì","No")))</f>
        <v/>
      </c>
    </row>
    <row r="401">
      <c r="A401" s="4" t="inlineStr">
        <is>
          <t>Novembre 2026</t>
        </is>
      </c>
      <c r="B401" s="4" t="inlineStr">
        <is>
          <t>B051 assorbito</t>
        </is>
      </c>
      <c r="D401" s="30" t="n">
        <v>24.31</v>
      </c>
      <c r="E401" s="31">
        <f>'Novembre 2026'!H55</f>
        <v/>
      </c>
      <c r="F401" s="32">
        <f>IF(AND(ISNUMBER(D401),ISNUMBER(E401)),E401-D401,"")</f>
        <v/>
      </c>
      <c r="G401" s="4">
        <f>IF(AND(D401="",E401=""),"Sì",IF(AND(ISNUMBER(D401),ISNUMBER(E401)),IF(ABS(E401-D401)&lt;=1E-9*MAX(1,ABS(D401)),"Sì","No"),IF(D401=E401,"Sì","No")))</f>
        <v/>
      </c>
    </row>
    <row r="402">
      <c r="A402" s="4" t="inlineStr">
        <is>
          <t>Novembre 2026</t>
        </is>
      </c>
      <c r="B402" s="4" t="inlineStr">
        <is>
          <t>B051 da_pagare</t>
        </is>
      </c>
      <c r="D402" s="30" t="n">
        <v>0</v>
      </c>
      <c r="E402" s="31">
        <f>'Novembre 2026'!I55</f>
        <v/>
      </c>
      <c r="F402" s="32">
        <f>IF(AND(ISNUMBER(D402),ISNUMBER(E402)),E402-D402,"")</f>
        <v/>
      </c>
      <c r="G402" s="4">
        <f>IF(AND(D402="",E402=""),"Sì",IF(AND(ISNUMBER(D402),ISNUMBER(E402)),IF(ABS(E402-D402)&lt;=1E-9*MAX(1,ABS(D402)),"Sì","No"),IF(D402=E402,"Sì","No")))</f>
        <v/>
      </c>
    </row>
    <row r="403">
      <c r="A403" s="4" t="inlineStr">
        <is>
          <t>Novembre 2026</t>
        </is>
      </c>
      <c r="B403" s="4" t="inlineStr">
        <is>
          <t>B051 nuovo_tabellare</t>
        </is>
      </c>
      <c r="D403" s="30" t="n">
        <v>1420.2</v>
      </c>
      <c r="E403" s="31">
        <f>'Novembre 2026'!J55</f>
        <v/>
      </c>
      <c r="F403" s="32">
        <f>IF(AND(ISNUMBER(D403),ISNUMBER(E403)),E403-D403,"")</f>
        <v/>
      </c>
      <c r="G403" s="4">
        <f>IF(AND(D403="",E403=""),"Sì",IF(AND(ISNUMBER(D403),ISNUMBER(E403)),IF(ABS(E403-D403)&lt;=1E-9*MAX(1,ABS(D403)),"Sì","No"),IF(D403=E403,"Sì","No")))</f>
        <v/>
      </c>
    </row>
    <row r="404">
      <c r="A404" s="4" t="inlineStr">
        <is>
          <t>Novembre 2026</t>
        </is>
      </c>
      <c r="B404" s="4" t="inlineStr">
        <is>
          <t>B056 aumento</t>
        </is>
      </c>
      <c r="D404" s="30" t="n">
        <v>31.62</v>
      </c>
      <c r="E404" s="31">
        <f>'Novembre 2026'!G60</f>
        <v/>
      </c>
      <c r="F404" s="32">
        <f>IF(AND(ISNUMBER(D404),ISNUMBER(E404)),E404-D404,"")</f>
        <v/>
      </c>
      <c r="G404" s="4">
        <f>IF(AND(D404="",E404=""),"Sì",IF(AND(ISNUMBER(D404),ISNUMBER(E404)),IF(ABS(E404-D404)&lt;=1E-9*MAX(1,ABS(D404)),"Sì","No"),IF(D404=E404,"Sì","No")))</f>
        <v/>
      </c>
    </row>
    <row r="405">
      <c r="A405" s="4" t="inlineStr">
        <is>
          <t>Novembre 2026</t>
        </is>
      </c>
      <c r="B405" s="4" t="inlineStr">
        <is>
          <t>B056 assorbito</t>
        </is>
      </c>
      <c r="D405" s="30" t="n">
        <v>0</v>
      </c>
      <c r="E405" s="31">
        <f>'Novembre 2026'!H60</f>
        <v/>
      </c>
      <c r="F405" s="32">
        <f>IF(AND(ISNUMBER(D405),ISNUMBER(E405)),E405-D405,"")</f>
        <v/>
      </c>
      <c r="G405" s="4">
        <f>IF(AND(D405="",E405=""),"Sì",IF(AND(ISNUMBER(D405),ISNUMBER(E405)),IF(ABS(E405-D405)&lt;=1E-9*MAX(1,ABS(D405)),"Sì","No"),IF(D405=E405,"Sì","No")))</f>
        <v/>
      </c>
    </row>
    <row r="406">
      <c r="A406" s="4" t="inlineStr">
        <is>
          <t>Novembre 2026</t>
        </is>
      </c>
      <c r="B406" s="4" t="inlineStr">
        <is>
          <t>B056 da_pagare</t>
        </is>
      </c>
      <c r="D406" s="30" t="n">
        <v>31.62</v>
      </c>
      <c r="E406" s="31">
        <f>'Novembre 2026'!I60</f>
        <v/>
      </c>
      <c r="F406" s="32">
        <f>IF(AND(ISNUMBER(D406),ISNUMBER(E406)),E406-D406,"")</f>
        <v/>
      </c>
      <c r="G406" s="4">
        <f>IF(AND(D406="",E406=""),"Sì",IF(AND(ISNUMBER(D406),ISNUMBER(E406)),IF(ABS(E406-D406)&lt;=1E-9*MAX(1,ABS(D406)),"Sì","No"),IF(D406=E406,"Sì","No")))</f>
        <v/>
      </c>
    </row>
    <row r="407">
      <c r="A407" s="4" t="inlineStr">
        <is>
          <t>Novembre 2026</t>
        </is>
      </c>
      <c r="B407" s="4" t="inlineStr">
        <is>
          <t>B056 nuovo_tabellare</t>
        </is>
      </c>
      <c r="D407" s="30" t="n">
        <v>1689.63</v>
      </c>
      <c r="E407" s="31">
        <f>'Novembre 2026'!J60</f>
        <v/>
      </c>
      <c r="F407" s="32">
        <f>IF(AND(ISNUMBER(D407),ISNUMBER(E407)),E407-D407,"")</f>
        <v/>
      </c>
      <c r="G407" s="4">
        <f>IF(AND(D407="",E407=""),"Sì",IF(AND(ISNUMBER(D407),ISNUMBER(E407)),IF(ABS(E407-D407)&lt;=1E-9*MAX(1,ABS(D407)),"Sì","No"),IF(D407=E407,"Sì","No")))</f>
        <v/>
      </c>
    </row>
    <row r="408">
      <c r="A408" s="4" t="inlineStr">
        <is>
          <t>Novembre 2026</t>
        </is>
      </c>
      <c r="B408" s="4" t="inlineStr">
        <is>
          <t>B061 aumento</t>
        </is>
      </c>
      <c r="D408" s="30" t="n">
        <v>26.25</v>
      </c>
      <c r="E408" s="31">
        <f>'Novembre 2026'!G65</f>
        <v/>
      </c>
      <c r="F408" s="32">
        <f>IF(AND(ISNUMBER(D408),ISNUMBER(E408)),E408-D408,"")</f>
        <v/>
      </c>
      <c r="G408" s="4">
        <f>IF(AND(D408="",E408=""),"Sì",IF(AND(ISNUMBER(D408),ISNUMBER(E408)),IF(ABS(E408-D408)&lt;=1E-9*MAX(1,ABS(D408)),"Sì","No"),IF(D408=E408,"Sì","No")))</f>
        <v/>
      </c>
    </row>
    <row r="409">
      <c r="A409" s="4" t="inlineStr">
        <is>
          <t>Novembre 2026</t>
        </is>
      </c>
      <c r="B409" s="4" t="inlineStr">
        <is>
          <t>B061 assorbito</t>
        </is>
      </c>
      <c r="D409" s="30" t="n">
        <v>26.25</v>
      </c>
      <c r="E409" s="31">
        <f>'Novembre 2026'!H65</f>
        <v/>
      </c>
      <c r="F409" s="32">
        <f>IF(AND(ISNUMBER(D409),ISNUMBER(E409)),E409-D409,"")</f>
        <v/>
      </c>
      <c r="G409" s="4">
        <f>IF(AND(D409="",E409=""),"Sì",IF(AND(ISNUMBER(D409),ISNUMBER(E409)),IF(ABS(E409-D409)&lt;=1E-9*MAX(1,ABS(D409)),"Sì","No"),IF(D409=E409,"Sì","No")))</f>
        <v/>
      </c>
    </row>
    <row r="410">
      <c r="A410" s="4" t="inlineStr">
        <is>
          <t>Novembre 2026</t>
        </is>
      </c>
      <c r="B410" s="4" t="inlineStr">
        <is>
          <t>B061 da_pagare</t>
        </is>
      </c>
      <c r="D410" s="30" t="n">
        <v>0</v>
      </c>
      <c r="E410" s="31">
        <f>'Novembre 2026'!I65</f>
        <v/>
      </c>
      <c r="F410" s="32">
        <f>IF(AND(ISNUMBER(D410),ISNUMBER(E410)),E410-D410,"")</f>
        <v/>
      </c>
      <c r="G410" s="4">
        <f>IF(AND(D410="",E410=""),"Sì",IF(AND(ISNUMBER(D410),ISNUMBER(E410)),IF(ABS(E410-D410)&lt;=1E-9*MAX(1,ABS(D410)),"Sì","No"),IF(D410=E410,"Sì","No")))</f>
        <v/>
      </c>
    </row>
    <row r="411">
      <c r="A411" s="4" t="inlineStr">
        <is>
          <t>Novembre 2026</t>
        </is>
      </c>
      <c r="B411" s="4" t="inlineStr">
        <is>
          <t>B061 nuovo_tabellare</t>
        </is>
      </c>
      <c r="D411" s="30" t="n">
        <v>1362.51</v>
      </c>
      <c r="E411" s="31">
        <f>'Novembre 2026'!J65</f>
        <v/>
      </c>
      <c r="F411" s="32">
        <f>IF(AND(ISNUMBER(D411),ISNUMBER(E411)),E411-D411,"")</f>
        <v/>
      </c>
      <c r="G411" s="4">
        <f>IF(AND(D411="",E411=""),"Sì",IF(AND(ISNUMBER(D411),ISNUMBER(E411)),IF(ABS(E411-D411)&lt;=1E-9*MAX(1,ABS(D411)),"Sì","No"),IF(D411=E411,"Sì","No")))</f>
        <v/>
      </c>
    </row>
    <row r="412">
      <c r="A412" s="4" t="inlineStr">
        <is>
          <t>Novembre 2026</t>
        </is>
      </c>
      <c r="B412" s="4" t="inlineStr">
        <is>
          <t>B066 aumento</t>
        </is>
      </c>
      <c r="D412" s="30" t="n">
        <v>47.35</v>
      </c>
      <c r="E412" s="31">
        <f>'Novembre 2026'!G70</f>
        <v/>
      </c>
      <c r="F412" s="32">
        <f>IF(AND(ISNUMBER(D412),ISNUMBER(E412)),E412-D412,"")</f>
        <v/>
      </c>
      <c r="G412" s="4">
        <f>IF(AND(D412="",E412=""),"Sì",IF(AND(ISNUMBER(D412),ISNUMBER(E412)),IF(ABS(E412-D412)&lt;=1E-9*MAX(1,ABS(D412)),"Sì","No"),IF(D412=E412,"Sì","No")))</f>
        <v/>
      </c>
    </row>
    <row r="413">
      <c r="A413" s="4" t="inlineStr">
        <is>
          <t>Novembre 2026</t>
        </is>
      </c>
      <c r="B413" s="4" t="inlineStr">
        <is>
          <t>B066 assorbito</t>
        </is>
      </c>
      <c r="D413" s="30" t="n">
        <v>0</v>
      </c>
      <c r="E413" s="31">
        <f>'Novembre 2026'!H70</f>
        <v/>
      </c>
      <c r="F413" s="32">
        <f>IF(AND(ISNUMBER(D413),ISNUMBER(E413)),E413-D413,"")</f>
        <v/>
      </c>
      <c r="G413" s="4">
        <f>IF(AND(D413="",E413=""),"Sì",IF(AND(ISNUMBER(D413),ISNUMBER(E413)),IF(ABS(E413-D413)&lt;=1E-9*MAX(1,ABS(D413)),"Sì","No"),IF(D413=E413,"Sì","No")))</f>
        <v/>
      </c>
    </row>
    <row r="414">
      <c r="A414" s="4" t="inlineStr">
        <is>
          <t>Novembre 2026</t>
        </is>
      </c>
      <c r="B414" s="4" t="inlineStr">
        <is>
          <t>B066 da_pagare</t>
        </is>
      </c>
      <c r="D414" s="30" t="n">
        <v>47.35</v>
      </c>
      <c r="E414" s="31">
        <f>'Novembre 2026'!I70</f>
        <v/>
      </c>
      <c r="F414" s="32">
        <f>IF(AND(ISNUMBER(D414),ISNUMBER(E414)),E414-D414,"")</f>
        <v/>
      </c>
      <c r="G414" s="4">
        <f>IF(AND(D414="",E414=""),"Sì",IF(AND(ISNUMBER(D414),ISNUMBER(E414)),IF(ABS(E414-D414)&lt;=1E-9*MAX(1,ABS(D414)),"Sì","No"),IF(D414=E414,"Sì","No")))</f>
        <v/>
      </c>
    </row>
    <row r="415">
      <c r="A415" s="4" t="inlineStr">
        <is>
          <t>Novembre 2026</t>
        </is>
      </c>
      <c r="B415" s="4" t="inlineStr">
        <is>
          <t>B066 nuovo_tabellare</t>
        </is>
      </c>
      <c r="D415" s="30" t="n">
        <v>2280.93</v>
      </c>
      <c r="E415" s="31">
        <f>'Novembre 2026'!J70</f>
        <v/>
      </c>
      <c r="F415" s="32">
        <f>IF(AND(ISNUMBER(D415),ISNUMBER(E415)),E415-D415,"")</f>
        <v/>
      </c>
      <c r="G415" s="4">
        <f>IF(AND(D415="",E415=""),"Sì",IF(AND(ISNUMBER(D415),ISNUMBER(E415)),IF(ABS(E415-D415)&lt;=1E-9*MAX(1,ABS(D415)),"Sì","No"),IF(D415=E415,"Sì","No")))</f>
        <v/>
      </c>
    </row>
    <row r="416">
      <c r="A416" s="4" t="inlineStr">
        <is>
          <t>Novembre 2026</t>
        </is>
      </c>
      <c r="B416" s="4" t="inlineStr">
        <is>
          <t>B071 aumento</t>
        </is>
      </c>
      <c r="D416" s="30" t="n">
        <v>17.5</v>
      </c>
      <c r="E416" s="31">
        <f>'Novembre 2026'!G75</f>
        <v/>
      </c>
      <c r="F416" s="32">
        <f>IF(AND(ISNUMBER(D416),ISNUMBER(E416)),E416-D416,"")</f>
        <v/>
      </c>
      <c r="G416" s="4">
        <f>IF(AND(D416="",E416=""),"Sì",IF(AND(ISNUMBER(D416),ISNUMBER(E416)),IF(ABS(E416-D416)&lt;=1E-9*MAX(1,ABS(D416)),"Sì","No"),IF(D416=E416,"Sì","No")))</f>
        <v/>
      </c>
    </row>
    <row r="417">
      <c r="A417" s="4" t="inlineStr">
        <is>
          <t>Novembre 2026</t>
        </is>
      </c>
      <c r="B417" s="4" t="inlineStr">
        <is>
          <t>B071 assorbito</t>
        </is>
      </c>
      <c r="D417" s="30" t="n">
        <v>17.5</v>
      </c>
      <c r="E417" s="31">
        <f>'Novembre 2026'!H75</f>
        <v/>
      </c>
      <c r="F417" s="32">
        <f>IF(AND(ISNUMBER(D417),ISNUMBER(E417)),E417-D417,"")</f>
        <v/>
      </c>
      <c r="G417" s="4">
        <f>IF(AND(D417="",E417=""),"Sì",IF(AND(ISNUMBER(D417),ISNUMBER(E417)),IF(ABS(E417-D417)&lt;=1E-9*MAX(1,ABS(D417)),"Sì","No"),IF(D417=E417,"Sì","No")))</f>
        <v/>
      </c>
    </row>
    <row r="418">
      <c r="A418" s="4" t="inlineStr">
        <is>
          <t>Novembre 2026</t>
        </is>
      </c>
      <c r="B418" s="4" t="inlineStr">
        <is>
          <t>B071 da_pagare</t>
        </is>
      </c>
      <c r="D418" s="30" t="n">
        <v>0</v>
      </c>
      <c r="E418" s="31">
        <f>'Novembre 2026'!I75</f>
        <v/>
      </c>
      <c r="F418" s="32">
        <f>IF(AND(ISNUMBER(D418),ISNUMBER(E418)),E418-D418,"")</f>
        <v/>
      </c>
      <c r="G418" s="4">
        <f>IF(AND(D418="",E418=""),"Sì",IF(AND(ISNUMBER(D418),ISNUMBER(E418)),IF(ABS(E418-D418)&lt;=1E-9*MAX(1,ABS(D418)),"Sì","No"),IF(D418=E418,"Sì","No")))</f>
        <v/>
      </c>
    </row>
    <row r="419">
      <c r="A419" s="4" t="inlineStr">
        <is>
          <t>Novembre 2026</t>
        </is>
      </c>
      <c r="B419" s="4" t="inlineStr">
        <is>
          <t>B071 nuovo_tabellare</t>
        </is>
      </c>
      <c r="D419" s="30" t="n">
        <v>908.34</v>
      </c>
      <c r="E419" s="31">
        <f>'Novembre 2026'!J75</f>
        <v/>
      </c>
      <c r="F419" s="32">
        <f>IF(AND(ISNUMBER(D419),ISNUMBER(E419)),E419-D419,"")</f>
        <v/>
      </c>
      <c r="G419" s="4">
        <f>IF(AND(D419="",E419=""),"Sì",IF(AND(ISNUMBER(D419),ISNUMBER(E419)),IF(ABS(E419-D419)&lt;=1E-9*MAX(1,ABS(D419)),"Sì","No"),IF(D419=E419,"Sì","No")))</f>
        <v/>
      </c>
    </row>
    <row r="420">
      <c r="A420" s="4" t="inlineStr">
        <is>
          <t>Novembre 2026</t>
        </is>
      </c>
      <c r="B420" s="4" t="inlineStr">
        <is>
          <t>B076 aumento</t>
        </is>
      </c>
      <c r="D420" s="30" t="n">
        <v>26.25</v>
      </c>
      <c r="E420" s="31">
        <f>'Novembre 2026'!G80</f>
        <v/>
      </c>
      <c r="F420" s="32">
        <f>IF(AND(ISNUMBER(D420),ISNUMBER(E420)),E420-D420,"")</f>
        <v/>
      </c>
      <c r="G420" s="4">
        <f>IF(AND(D420="",E420=""),"Sì",IF(AND(ISNUMBER(D420),ISNUMBER(E420)),IF(ABS(E420-D420)&lt;=1E-9*MAX(1,ABS(D420)),"Sì","No"),IF(D420=E420,"Sì","No")))</f>
        <v/>
      </c>
    </row>
    <row r="421">
      <c r="A421" s="4" t="inlineStr">
        <is>
          <t>Novembre 2026</t>
        </is>
      </c>
      <c r="B421" s="4" t="inlineStr">
        <is>
          <t>B076 assorbito</t>
        </is>
      </c>
      <c r="D421" s="30" t="n">
        <v>0</v>
      </c>
      <c r="E421" s="31">
        <f>'Novembre 2026'!H80</f>
        <v/>
      </c>
      <c r="F421" s="32">
        <f>IF(AND(ISNUMBER(D421),ISNUMBER(E421)),E421-D421,"")</f>
        <v/>
      </c>
      <c r="G421" s="4">
        <f>IF(AND(D421="",E421=""),"Sì",IF(AND(ISNUMBER(D421),ISNUMBER(E421)),IF(ABS(E421-D421)&lt;=1E-9*MAX(1,ABS(D421)),"Sì","No"),IF(D421=E421,"Sì","No")))</f>
        <v/>
      </c>
    </row>
    <row r="422">
      <c r="A422" s="4" t="inlineStr">
        <is>
          <t>Novembre 2026</t>
        </is>
      </c>
      <c r="B422" s="4" t="inlineStr">
        <is>
          <t>B076 da_pagare</t>
        </is>
      </c>
      <c r="D422" s="30" t="n">
        <v>26.25</v>
      </c>
      <c r="E422" s="31">
        <f>'Novembre 2026'!I80</f>
        <v/>
      </c>
      <c r="F422" s="32">
        <f>IF(AND(ISNUMBER(D422),ISNUMBER(E422)),E422-D422,"")</f>
        <v/>
      </c>
      <c r="G422" s="4">
        <f>IF(AND(D422="",E422=""),"Sì",IF(AND(ISNUMBER(D422),ISNUMBER(E422)),IF(ABS(E422-D422)&lt;=1E-9*MAX(1,ABS(D422)),"Sì","No"),IF(D422=E422,"Sì","No")))</f>
        <v/>
      </c>
    </row>
    <row r="423">
      <c r="A423" s="4" t="inlineStr">
        <is>
          <t>Novembre 2026</t>
        </is>
      </c>
      <c r="B423" s="4" t="inlineStr">
        <is>
          <t>B076 nuovo_tabellare</t>
        </is>
      </c>
      <c r="D423" s="30" t="n">
        <v>1362.51</v>
      </c>
      <c r="E423" s="31">
        <f>'Novembre 2026'!J80</f>
        <v/>
      </c>
      <c r="F423" s="32">
        <f>IF(AND(ISNUMBER(D423),ISNUMBER(E423)),E423-D423,"")</f>
        <v/>
      </c>
      <c r="G423" s="4">
        <f>IF(AND(D423="",E423=""),"Sì",IF(AND(ISNUMBER(D423),ISNUMBER(E423)),IF(ABS(E423-D423)&lt;=1E-9*MAX(1,ABS(D423)),"Sì","No"),IF(D423=E423,"Sì","No")))</f>
        <v/>
      </c>
    </row>
    <row r="424">
      <c r="A424" s="4" t="inlineStr">
        <is>
          <t>Novembre 2026</t>
        </is>
      </c>
      <c r="B424" s="4" t="inlineStr">
        <is>
          <t>B081 aumento</t>
        </is>
      </c>
      <c r="D424" s="30" t="n">
        <v>35</v>
      </c>
      <c r="E424" s="31">
        <f>'Novembre 2026'!G85</f>
        <v/>
      </c>
      <c r="F424" s="32">
        <f>IF(AND(ISNUMBER(D424),ISNUMBER(E424)),E424-D424,"")</f>
        <v/>
      </c>
      <c r="G424" s="4">
        <f>IF(AND(D424="",E424=""),"Sì",IF(AND(ISNUMBER(D424),ISNUMBER(E424)),IF(ABS(E424-D424)&lt;=1E-9*MAX(1,ABS(D424)),"Sì","No"),IF(D424=E424,"Sì","No")))</f>
        <v/>
      </c>
    </row>
    <row r="425">
      <c r="A425" s="4" t="inlineStr">
        <is>
          <t>Novembre 2026</t>
        </is>
      </c>
      <c r="B425" s="4" t="inlineStr">
        <is>
          <t>B081 assorbito</t>
        </is>
      </c>
      <c r="D425" s="30" t="n">
        <v>35</v>
      </c>
      <c r="E425" s="31">
        <f>'Novembre 2026'!H85</f>
        <v/>
      </c>
      <c r="F425" s="32">
        <f>IF(AND(ISNUMBER(D425),ISNUMBER(E425)),E425-D425,"")</f>
        <v/>
      </c>
      <c r="G425" s="4">
        <f>IF(AND(D425="",E425=""),"Sì",IF(AND(ISNUMBER(D425),ISNUMBER(E425)),IF(ABS(E425-D425)&lt;=1E-9*MAX(1,ABS(D425)),"Sì","No"),IF(D425=E425,"Sì","No")))</f>
        <v/>
      </c>
    </row>
    <row r="426">
      <c r="A426" s="4" t="inlineStr">
        <is>
          <t>Novembre 2026</t>
        </is>
      </c>
      <c r="B426" s="4" t="inlineStr">
        <is>
          <t>B081 da_pagare</t>
        </is>
      </c>
      <c r="D426" s="30" t="n">
        <v>0</v>
      </c>
      <c r="E426" s="31">
        <f>'Novembre 2026'!I85</f>
        <v/>
      </c>
      <c r="F426" s="32">
        <f>IF(AND(ISNUMBER(D426),ISNUMBER(E426)),E426-D426,"")</f>
        <v/>
      </c>
      <c r="G426" s="4">
        <f>IF(AND(D426="",E426=""),"Sì",IF(AND(ISNUMBER(D426),ISNUMBER(E426)),IF(ABS(E426-D426)&lt;=1E-9*MAX(1,ABS(D426)),"Sì","No"),IF(D426=E426,"Sì","No")))</f>
        <v/>
      </c>
    </row>
    <row r="427">
      <c r="A427" s="4" t="inlineStr">
        <is>
          <t>Novembre 2026</t>
        </is>
      </c>
      <c r="B427" s="4" t="inlineStr">
        <is>
          <t>B081 nuovo_tabellare</t>
        </is>
      </c>
      <c r="D427" s="30" t="n">
        <v>1816.68</v>
      </c>
      <c r="E427" s="31">
        <f>'Novembre 2026'!J85</f>
        <v/>
      </c>
      <c r="F427" s="32">
        <f>IF(AND(ISNUMBER(D427),ISNUMBER(E427)),E427-D427,"")</f>
        <v/>
      </c>
      <c r="G427" s="4">
        <f>IF(AND(D427="",E427=""),"Sì",IF(AND(ISNUMBER(D427),ISNUMBER(E427)),IF(ABS(E427-D427)&lt;=1E-9*MAX(1,ABS(D427)),"Sì","No"),IF(D427=E427,"Sì","No")))</f>
        <v/>
      </c>
    </row>
    <row r="428">
      <c r="A428" s="4" t="inlineStr">
        <is>
          <t>Novembre 2026</t>
        </is>
      </c>
      <c r="B428" s="4" t="inlineStr">
        <is>
          <t>B086 aumento</t>
        </is>
      </c>
      <c r="D428" s="30" t="n">
        <v>35</v>
      </c>
      <c r="E428" s="31">
        <f>'Novembre 2026'!G90</f>
        <v/>
      </c>
      <c r="F428" s="32">
        <f>IF(AND(ISNUMBER(D428),ISNUMBER(E428)),E428-D428,"")</f>
        <v/>
      </c>
      <c r="G428" s="4">
        <f>IF(AND(D428="",E428=""),"Sì",IF(AND(ISNUMBER(D428),ISNUMBER(E428)),IF(ABS(E428-D428)&lt;=1E-9*MAX(1,ABS(D428)),"Sì","No"),IF(D428=E428,"Sì","No")))</f>
        <v/>
      </c>
    </row>
    <row r="429">
      <c r="A429" s="4" t="inlineStr">
        <is>
          <t>Novembre 2026</t>
        </is>
      </c>
      <c r="B429" s="4" t="inlineStr">
        <is>
          <t>B086 assorbito</t>
        </is>
      </c>
      <c r="D429" s="30" t="n">
        <v>0</v>
      </c>
      <c r="E429" s="31">
        <f>'Novembre 2026'!H90</f>
        <v/>
      </c>
      <c r="F429" s="32">
        <f>IF(AND(ISNUMBER(D429),ISNUMBER(E429)),E429-D429,"")</f>
        <v/>
      </c>
      <c r="G429" s="4">
        <f>IF(AND(D429="",E429=""),"Sì",IF(AND(ISNUMBER(D429),ISNUMBER(E429)),IF(ABS(E429-D429)&lt;=1E-9*MAX(1,ABS(D429)),"Sì","No"),IF(D429=E429,"Sì","No")))</f>
        <v/>
      </c>
    </row>
    <row r="430">
      <c r="A430" s="4" t="inlineStr">
        <is>
          <t>Novembre 2026</t>
        </is>
      </c>
      <c r="B430" s="4" t="inlineStr">
        <is>
          <t>B086 da_pagare</t>
        </is>
      </c>
      <c r="D430" s="30" t="n">
        <v>35</v>
      </c>
      <c r="E430" s="31">
        <f>'Novembre 2026'!I90</f>
        <v/>
      </c>
      <c r="F430" s="32">
        <f>IF(AND(ISNUMBER(D430),ISNUMBER(E430)),E430-D430,"")</f>
        <v/>
      </c>
      <c r="G430" s="4">
        <f>IF(AND(D430="",E430=""),"Sì",IF(AND(ISNUMBER(D430),ISNUMBER(E430)),IF(ABS(E430-D430)&lt;=1E-9*MAX(1,ABS(D430)),"Sì","No"),IF(D430=E430,"Sì","No")))</f>
        <v/>
      </c>
    </row>
    <row r="431">
      <c r="A431" s="4" t="inlineStr">
        <is>
          <t>Novembre 2026</t>
        </is>
      </c>
      <c r="B431" s="4" t="inlineStr">
        <is>
          <t>B086 nuovo_tabellare</t>
        </is>
      </c>
      <c r="D431" s="30" t="n">
        <v>1816.68</v>
      </c>
      <c r="E431" s="31">
        <f>'Novembre 2026'!J90</f>
        <v/>
      </c>
      <c r="F431" s="32">
        <f>IF(AND(ISNUMBER(D431),ISNUMBER(E431)),E431-D431,"")</f>
        <v/>
      </c>
      <c r="G431" s="4">
        <f>IF(AND(D431="",E431=""),"Sì",IF(AND(ISNUMBER(D431),ISNUMBER(E431)),IF(ABS(E431-D431)&lt;=1E-9*MAX(1,ABS(D431)),"Sì","No"),IF(D431=E431,"Sì","No")))</f>
        <v/>
      </c>
    </row>
    <row r="432">
      <c r="A432" s="4" t="inlineStr">
        <is>
          <t>Novembre 2026</t>
        </is>
      </c>
      <c r="B432" s="4" t="inlineStr">
        <is>
          <t>B091 aumento</t>
        </is>
      </c>
      <c r="D432" s="30" t="n">
        <v>31.62</v>
      </c>
      <c r="E432" s="31">
        <f>'Novembre 2026'!G95</f>
        <v/>
      </c>
      <c r="F432" s="32">
        <f>IF(AND(ISNUMBER(D432),ISNUMBER(E432)),E432-D432,"")</f>
        <v/>
      </c>
      <c r="G432" s="4">
        <f>IF(AND(D432="",E432=""),"Sì",IF(AND(ISNUMBER(D432),ISNUMBER(E432)),IF(ABS(E432-D432)&lt;=1E-9*MAX(1,ABS(D432)),"Sì","No"),IF(D432=E432,"Sì","No")))</f>
        <v/>
      </c>
    </row>
    <row r="433">
      <c r="A433" s="4" t="inlineStr">
        <is>
          <t>Novembre 2026</t>
        </is>
      </c>
      <c r="B433" s="4" t="inlineStr">
        <is>
          <t>B091 assorbito</t>
        </is>
      </c>
      <c r="D433" s="30" t="n">
        <v>31.62</v>
      </c>
      <c r="E433" s="31">
        <f>'Novembre 2026'!H95</f>
        <v/>
      </c>
      <c r="F433" s="32">
        <f>IF(AND(ISNUMBER(D433),ISNUMBER(E433)),E433-D433,"")</f>
        <v/>
      </c>
      <c r="G433" s="4">
        <f>IF(AND(D433="",E433=""),"Sì",IF(AND(ISNUMBER(D433),ISNUMBER(E433)),IF(ABS(E433-D433)&lt;=1E-9*MAX(1,ABS(D433)),"Sì","No"),IF(D433=E433,"Sì","No")))</f>
        <v/>
      </c>
    </row>
    <row r="434">
      <c r="A434" s="4" t="inlineStr">
        <is>
          <t>Novembre 2026</t>
        </is>
      </c>
      <c r="B434" s="4" t="inlineStr">
        <is>
          <t>B091 da_pagare</t>
        </is>
      </c>
      <c r="D434" s="30" t="n">
        <v>0</v>
      </c>
      <c r="E434" s="31">
        <f>'Novembre 2026'!I95</f>
        <v/>
      </c>
      <c r="F434" s="32">
        <f>IF(AND(ISNUMBER(D434),ISNUMBER(E434)),E434-D434,"")</f>
        <v/>
      </c>
      <c r="G434" s="4">
        <f>IF(AND(D434="",E434=""),"Sì",IF(AND(ISNUMBER(D434),ISNUMBER(E434)),IF(ABS(E434-D434)&lt;=1E-9*MAX(1,ABS(D434)),"Sì","No"),IF(D434=E434,"Sì","No")))</f>
        <v/>
      </c>
    </row>
    <row r="435">
      <c r="A435" s="4" t="inlineStr">
        <is>
          <t>Novembre 2026</t>
        </is>
      </c>
      <c r="B435" s="4" t="inlineStr">
        <is>
          <t>B091 nuovo_tabellare</t>
        </is>
      </c>
      <c r="D435" s="30" t="n">
        <v>1689.63</v>
      </c>
      <c r="E435" s="31">
        <f>'Novembre 2026'!J95</f>
        <v/>
      </c>
      <c r="F435" s="32">
        <f>IF(AND(ISNUMBER(D435),ISNUMBER(E435)),E435-D435,"")</f>
        <v/>
      </c>
      <c r="G435" s="4">
        <f>IF(AND(D435="",E435=""),"Sì",IF(AND(ISNUMBER(D435),ISNUMBER(E435)),IF(ABS(E435-D435)&lt;=1E-9*MAX(1,ABS(D435)),"Sì","No"),IF(D435=E435,"Sì","No")))</f>
        <v/>
      </c>
    </row>
    <row r="436">
      <c r="A436" s="4" t="inlineStr">
        <is>
          <t>Novembre 2026</t>
        </is>
      </c>
      <c r="B436" s="4" t="inlineStr">
        <is>
          <t>C096 aumento</t>
        </is>
      </c>
      <c r="D436" s="30" t="n">
        <v>35</v>
      </c>
      <c r="E436" s="31">
        <f>'Novembre 2026'!G100</f>
        <v/>
      </c>
      <c r="F436" s="32">
        <f>IF(AND(ISNUMBER(D436),ISNUMBER(E436)),E436-D436,"")</f>
        <v/>
      </c>
      <c r="G436" s="4">
        <f>IF(AND(D436="",E436=""),"Sì",IF(AND(ISNUMBER(D436),ISNUMBER(E436)),IF(ABS(E436-D436)&lt;=1E-9*MAX(1,ABS(D436)),"Sì","No"),IF(D436=E436,"Sì","No")))</f>
        <v/>
      </c>
    </row>
    <row r="437">
      <c r="A437" s="4" t="inlineStr">
        <is>
          <t>Novembre 2026</t>
        </is>
      </c>
      <c r="B437" s="4" t="inlineStr">
        <is>
          <t>C096 assorbito</t>
        </is>
      </c>
      <c r="D437" s="30" t="n">
        <v>0</v>
      </c>
      <c r="E437" s="31">
        <f>'Novembre 2026'!H100</f>
        <v/>
      </c>
      <c r="F437" s="32">
        <f>IF(AND(ISNUMBER(D437),ISNUMBER(E437)),E437-D437,"")</f>
        <v/>
      </c>
      <c r="G437" s="4">
        <f>IF(AND(D437="",E437=""),"Sì",IF(AND(ISNUMBER(D437),ISNUMBER(E437)),IF(ABS(E437-D437)&lt;=1E-9*MAX(1,ABS(D437)),"Sì","No"),IF(D437=E437,"Sì","No")))</f>
        <v/>
      </c>
    </row>
    <row r="438">
      <c r="A438" s="4" t="inlineStr">
        <is>
          <t>Novembre 2026</t>
        </is>
      </c>
      <c r="B438" s="4" t="inlineStr">
        <is>
          <t>C096 da_pagare</t>
        </is>
      </c>
      <c r="D438" s="30" t="n">
        <v>35</v>
      </c>
      <c r="E438" s="31">
        <f>'Novembre 2026'!I100</f>
        <v/>
      </c>
      <c r="F438" s="32">
        <f>IF(AND(ISNUMBER(D438),ISNUMBER(E438)),E438-D438,"")</f>
        <v/>
      </c>
      <c r="G438" s="4">
        <f>IF(AND(D438="",E438=""),"Sì",IF(AND(ISNUMBER(D438),ISNUMBER(E438)),IF(ABS(E438-D438)&lt;=1E-9*MAX(1,ABS(D438)),"Sì","No"),IF(D438=E438,"Sì","No")))</f>
        <v/>
      </c>
    </row>
    <row r="439">
      <c r="A439" s="4" t="inlineStr">
        <is>
          <t>Novembre 2026</t>
        </is>
      </c>
      <c r="B439" s="4" t="inlineStr">
        <is>
          <t>C096 nuovo_tabellare</t>
        </is>
      </c>
      <c r="D439" s="30" t="n">
        <v>1816.68</v>
      </c>
      <c r="E439" s="31">
        <f>'Novembre 2026'!J100</f>
        <v/>
      </c>
      <c r="F439" s="32">
        <f>IF(AND(ISNUMBER(D439),ISNUMBER(E439)),E439-D439,"")</f>
        <v/>
      </c>
      <c r="G439" s="4">
        <f>IF(AND(D439="",E439=""),"Sì",IF(AND(ISNUMBER(D439),ISNUMBER(E439)),IF(ABS(E439-D439)&lt;=1E-9*MAX(1,ABS(D439)),"Sì","No"),IF(D439=E439,"Sì","No")))</f>
        <v/>
      </c>
    </row>
    <row r="440">
      <c r="A440" s="4" t="inlineStr">
        <is>
          <t>Novembre 2026</t>
        </is>
      </c>
      <c r="B440" s="4" t="inlineStr">
        <is>
          <t>C101 aumento</t>
        </is>
      </c>
      <c r="D440" s="30" t="n">
        <v>31.62</v>
      </c>
      <c r="E440" s="31">
        <f>'Novembre 2026'!G105</f>
        <v/>
      </c>
      <c r="F440" s="32">
        <f>IF(AND(ISNUMBER(D440),ISNUMBER(E440)),E440-D440,"")</f>
        <v/>
      </c>
      <c r="G440" s="4">
        <f>IF(AND(D440="",E440=""),"Sì",IF(AND(ISNUMBER(D440),ISNUMBER(E440)),IF(ABS(E440-D440)&lt;=1E-9*MAX(1,ABS(D440)),"Sì","No"),IF(D440=E440,"Sì","No")))</f>
        <v/>
      </c>
    </row>
    <row r="441">
      <c r="A441" s="4" t="inlineStr">
        <is>
          <t>Novembre 2026</t>
        </is>
      </c>
      <c r="B441" s="4" t="inlineStr">
        <is>
          <t>C101 assorbito</t>
        </is>
      </c>
      <c r="D441" s="30" t="n">
        <v>0</v>
      </c>
      <c r="E441" s="31">
        <f>'Novembre 2026'!H105</f>
        <v/>
      </c>
      <c r="F441" s="32">
        <f>IF(AND(ISNUMBER(D441),ISNUMBER(E441)),E441-D441,"")</f>
        <v/>
      </c>
      <c r="G441" s="4">
        <f>IF(AND(D441="",E441=""),"Sì",IF(AND(ISNUMBER(D441),ISNUMBER(E441)),IF(ABS(E441-D441)&lt;=1E-9*MAX(1,ABS(D441)),"Sì","No"),IF(D441=E441,"Sì","No")))</f>
        <v/>
      </c>
    </row>
    <row r="442">
      <c r="A442" s="4" t="inlineStr">
        <is>
          <t>Novembre 2026</t>
        </is>
      </c>
      <c r="B442" s="4" t="inlineStr">
        <is>
          <t>C101 da_pagare</t>
        </is>
      </c>
      <c r="D442" s="30" t="n">
        <v>31.62</v>
      </c>
      <c r="E442" s="31">
        <f>'Novembre 2026'!I105</f>
        <v/>
      </c>
      <c r="F442" s="32">
        <f>IF(AND(ISNUMBER(D442),ISNUMBER(E442)),E442-D442,"")</f>
        <v/>
      </c>
      <c r="G442" s="4">
        <f>IF(AND(D442="",E442=""),"Sì",IF(AND(ISNUMBER(D442),ISNUMBER(E442)),IF(ABS(E442-D442)&lt;=1E-9*MAX(1,ABS(D442)),"Sì","No"),IF(D442=E442,"Sì","No")))</f>
        <v/>
      </c>
    </row>
    <row r="443">
      <c r="A443" s="4" t="inlineStr">
        <is>
          <t>Novembre 2026</t>
        </is>
      </c>
      <c r="B443" s="4" t="inlineStr">
        <is>
          <t>C101 nuovo_tabellare</t>
        </is>
      </c>
      <c r="D443" s="30" t="n">
        <v>1689.63</v>
      </c>
      <c r="E443" s="31">
        <f>'Novembre 2026'!J105</f>
        <v/>
      </c>
      <c r="F443" s="32">
        <f>IF(AND(ISNUMBER(D443),ISNUMBER(E443)),E443-D443,"")</f>
        <v/>
      </c>
      <c r="G443" s="4">
        <f>IF(AND(D443="",E443=""),"Sì",IF(AND(ISNUMBER(D443),ISNUMBER(E443)),IF(ABS(E443-D443)&lt;=1E-9*MAX(1,ABS(D443)),"Sì","No"),IF(D443=E443,"Sì","No")))</f>
        <v/>
      </c>
    </row>
    <row r="444">
      <c r="A444" s="4" t="inlineStr">
        <is>
          <t>Novembre 2026</t>
        </is>
      </c>
      <c r="B444" s="4" t="inlineStr">
        <is>
          <t>C106 aumento</t>
        </is>
      </c>
      <c r="D444" s="30" t="n">
        <v>35</v>
      </c>
      <c r="E444" s="31">
        <f>'Novembre 2026'!G110</f>
        <v/>
      </c>
      <c r="F444" s="32">
        <f>IF(AND(ISNUMBER(D444),ISNUMBER(E444)),E444-D444,"")</f>
        <v/>
      </c>
      <c r="G444" s="4">
        <f>IF(AND(D444="",E444=""),"Sì",IF(AND(ISNUMBER(D444),ISNUMBER(E444)),IF(ABS(E444-D444)&lt;=1E-9*MAX(1,ABS(D444)),"Sì","No"),IF(D444=E444,"Sì","No")))</f>
        <v/>
      </c>
    </row>
    <row r="445">
      <c r="A445" s="4" t="inlineStr">
        <is>
          <t>Novembre 2026</t>
        </is>
      </c>
      <c r="B445" s="4" t="inlineStr">
        <is>
          <t>C106 assorbito</t>
        </is>
      </c>
      <c r="D445" s="30" t="n">
        <v>0</v>
      </c>
      <c r="E445" s="31">
        <f>'Novembre 2026'!H110</f>
        <v/>
      </c>
      <c r="F445" s="32">
        <f>IF(AND(ISNUMBER(D445),ISNUMBER(E445)),E445-D445,"")</f>
        <v/>
      </c>
      <c r="G445" s="4">
        <f>IF(AND(D445="",E445=""),"Sì",IF(AND(ISNUMBER(D445),ISNUMBER(E445)),IF(ABS(E445-D445)&lt;=1E-9*MAX(1,ABS(D445)),"Sì","No"),IF(D445=E445,"Sì","No")))</f>
        <v/>
      </c>
    </row>
    <row r="446">
      <c r="A446" s="4" t="inlineStr">
        <is>
          <t>Novembre 2026</t>
        </is>
      </c>
      <c r="B446" s="4" t="inlineStr">
        <is>
          <t>C106 da_pagare</t>
        </is>
      </c>
      <c r="D446" s="30" t="n">
        <v>35</v>
      </c>
      <c r="E446" s="31">
        <f>'Novembre 2026'!I110</f>
        <v/>
      </c>
      <c r="F446" s="32">
        <f>IF(AND(ISNUMBER(D446),ISNUMBER(E446)),E446-D446,"")</f>
        <v/>
      </c>
      <c r="G446" s="4">
        <f>IF(AND(D446="",E446=""),"Sì",IF(AND(ISNUMBER(D446),ISNUMBER(E446)),IF(ABS(E446-D446)&lt;=1E-9*MAX(1,ABS(D446)),"Sì","No"),IF(D446=E446,"Sì","No")))</f>
        <v/>
      </c>
    </row>
    <row r="447">
      <c r="A447" s="4" t="inlineStr">
        <is>
          <t>Novembre 2026</t>
        </is>
      </c>
      <c r="B447" s="4" t="inlineStr">
        <is>
          <t>C106 nuovo_tabellare</t>
        </is>
      </c>
      <c r="D447" s="30" t="n">
        <v>1816.68</v>
      </c>
      <c r="E447" s="31">
        <f>'Novembre 2026'!J110</f>
        <v/>
      </c>
      <c r="F447" s="32">
        <f>IF(AND(ISNUMBER(D447),ISNUMBER(E447)),E447-D447,"")</f>
        <v/>
      </c>
      <c r="G447" s="4">
        <f>IF(AND(D447="",E447=""),"Sì",IF(AND(ISNUMBER(D447),ISNUMBER(E447)),IF(ABS(E447-D447)&lt;=1E-9*MAX(1,ABS(D447)),"Sì","No"),IF(D447=E447,"Sì","No")))</f>
        <v/>
      </c>
    </row>
    <row r="448">
      <c r="A448" s="4" t="inlineStr">
        <is>
          <t>Novembre 2026</t>
        </is>
      </c>
      <c r="B448" s="4" t="inlineStr">
        <is>
          <t>C111 aumento</t>
        </is>
      </c>
      <c r="D448" s="30" t="n">
        <v>40.47</v>
      </c>
      <c r="E448" s="31">
        <f>'Novembre 2026'!G115</f>
        <v/>
      </c>
      <c r="F448" s="32">
        <f>IF(AND(ISNUMBER(D448),ISNUMBER(E448)),E448-D448,"")</f>
        <v/>
      </c>
      <c r="G448" s="4">
        <f>IF(AND(D448="",E448=""),"Sì",IF(AND(ISNUMBER(D448),ISNUMBER(E448)),IF(ABS(E448-D448)&lt;=1E-9*MAX(1,ABS(D448)),"Sì","No"),IF(D448=E448,"Sì","No")))</f>
        <v/>
      </c>
    </row>
    <row r="449">
      <c r="A449" s="4" t="inlineStr">
        <is>
          <t>Novembre 2026</t>
        </is>
      </c>
      <c r="B449" s="4" t="inlineStr">
        <is>
          <t>C111 assorbito</t>
        </is>
      </c>
      <c r="D449" s="30" t="n">
        <v>0</v>
      </c>
      <c r="E449" s="31">
        <f>'Novembre 2026'!H115</f>
        <v/>
      </c>
      <c r="F449" s="32">
        <f>IF(AND(ISNUMBER(D449),ISNUMBER(E449)),E449-D449,"")</f>
        <v/>
      </c>
      <c r="G449" s="4">
        <f>IF(AND(D449="",E449=""),"Sì",IF(AND(ISNUMBER(D449),ISNUMBER(E449)),IF(ABS(E449-D449)&lt;=1E-9*MAX(1,ABS(D449)),"Sì","No"),IF(D449=E449,"Sì","No")))</f>
        <v/>
      </c>
    </row>
    <row r="450">
      <c r="A450" s="4" t="inlineStr">
        <is>
          <t>Novembre 2026</t>
        </is>
      </c>
      <c r="B450" s="4" t="inlineStr">
        <is>
          <t>C111 da_pagare</t>
        </is>
      </c>
      <c r="D450" s="30" t="n">
        <v>40.47</v>
      </c>
      <c r="E450" s="31">
        <f>'Novembre 2026'!I115</f>
        <v/>
      </c>
      <c r="F450" s="32">
        <f>IF(AND(ISNUMBER(D450),ISNUMBER(E450)),E450-D450,"")</f>
        <v/>
      </c>
      <c r="G450" s="4">
        <f>IF(AND(D450="",E450=""),"Sì",IF(AND(ISNUMBER(D450),ISNUMBER(E450)),IF(ABS(E450-D450)&lt;=1E-9*MAX(1,ABS(D450)),"Sì","No"),IF(D450=E450,"Sì","No")))</f>
        <v/>
      </c>
    </row>
    <row r="451">
      <c r="A451" s="4" t="inlineStr">
        <is>
          <t>Novembre 2026</t>
        </is>
      </c>
      <c r="B451" s="4" t="inlineStr">
        <is>
          <t>C111 nuovo_tabellare</t>
        </is>
      </c>
      <c r="D451" s="30" t="n">
        <v>2022.31</v>
      </c>
      <c r="E451" s="31">
        <f>'Novembre 2026'!J115</f>
        <v/>
      </c>
      <c r="F451" s="32">
        <f>IF(AND(ISNUMBER(D451),ISNUMBER(E451)),E451-D451,"")</f>
        <v/>
      </c>
      <c r="G451" s="4">
        <f>IF(AND(D451="",E451=""),"Sì",IF(AND(ISNUMBER(D451),ISNUMBER(E451)),IF(ABS(E451-D451)&lt;=1E-9*MAX(1,ABS(D451)),"Sì","No"),IF(D451=E451,"Sì","No")))</f>
        <v/>
      </c>
    </row>
    <row r="452">
      <c r="A452" s="4" t="inlineStr">
        <is>
          <t>Novembre 2026</t>
        </is>
      </c>
      <c r="B452" s="4" t="inlineStr">
        <is>
          <t>C116 aumento</t>
        </is>
      </c>
      <c r="D452" s="30" t="n">
        <v>40.47</v>
      </c>
      <c r="E452" s="31">
        <f>'Novembre 2026'!G120</f>
        <v/>
      </c>
      <c r="F452" s="32">
        <f>IF(AND(ISNUMBER(D452),ISNUMBER(E452)),E452-D452,"")</f>
        <v/>
      </c>
      <c r="G452" s="4">
        <f>IF(AND(D452="",E452=""),"Sì",IF(AND(ISNUMBER(D452),ISNUMBER(E452)),IF(ABS(E452-D452)&lt;=1E-9*MAX(1,ABS(D452)),"Sì","No"),IF(D452=E452,"Sì","No")))</f>
        <v/>
      </c>
    </row>
    <row r="453">
      <c r="A453" s="4" t="inlineStr">
        <is>
          <t>Novembre 2026</t>
        </is>
      </c>
      <c r="B453" s="4" t="inlineStr">
        <is>
          <t>C116 assorbito</t>
        </is>
      </c>
      <c r="D453" s="30" t="n">
        <v>40.47</v>
      </c>
      <c r="E453" s="31">
        <f>'Novembre 2026'!H120</f>
        <v/>
      </c>
      <c r="F453" s="32">
        <f>IF(AND(ISNUMBER(D453),ISNUMBER(E453)),E453-D453,"")</f>
        <v/>
      </c>
      <c r="G453" s="4">
        <f>IF(AND(D453="",E453=""),"Sì",IF(AND(ISNUMBER(D453),ISNUMBER(E453)),IF(ABS(E453-D453)&lt;=1E-9*MAX(1,ABS(D453)),"Sì","No"),IF(D453=E453,"Sì","No")))</f>
        <v/>
      </c>
    </row>
    <row r="454">
      <c r="A454" s="4" t="inlineStr">
        <is>
          <t>Novembre 2026</t>
        </is>
      </c>
      <c r="B454" s="4" t="inlineStr">
        <is>
          <t>C116 da_pagare</t>
        </is>
      </c>
      <c r="D454" s="30" t="n">
        <v>0</v>
      </c>
      <c r="E454" s="31">
        <f>'Novembre 2026'!I120</f>
        <v/>
      </c>
      <c r="F454" s="32">
        <f>IF(AND(ISNUMBER(D454),ISNUMBER(E454)),E454-D454,"")</f>
        <v/>
      </c>
      <c r="G454" s="4">
        <f>IF(AND(D454="",E454=""),"Sì",IF(AND(ISNUMBER(D454),ISNUMBER(E454)),IF(ABS(E454-D454)&lt;=1E-9*MAX(1,ABS(D454)),"Sì","No"),IF(D454=E454,"Sì","No")))</f>
        <v/>
      </c>
    </row>
    <row r="455">
      <c r="A455" s="4" t="inlineStr">
        <is>
          <t>Novembre 2026</t>
        </is>
      </c>
      <c r="B455" s="4" t="inlineStr">
        <is>
          <t>C116 nuovo_tabellare</t>
        </is>
      </c>
      <c r="D455" s="30" t="n">
        <v>2022.31</v>
      </c>
      <c r="E455" s="31">
        <f>'Novembre 2026'!J120</f>
        <v/>
      </c>
      <c r="F455" s="32">
        <f>IF(AND(ISNUMBER(D455),ISNUMBER(E455)),E455-D455,"")</f>
        <v/>
      </c>
      <c r="G455" s="4">
        <f>IF(AND(D455="",E455=""),"Sì",IF(AND(ISNUMBER(D455),ISNUMBER(E455)),IF(ABS(E455-D455)&lt;=1E-9*MAX(1,ABS(D455)),"Sì","No"),IF(D455=E455,"Sì","No")))</f>
        <v/>
      </c>
    </row>
    <row r="456">
      <c r="A456" s="4" t="inlineStr">
        <is>
          <t>Novembre 2026</t>
        </is>
      </c>
      <c r="B456" s="4" t="inlineStr">
        <is>
          <t>B201 aumento</t>
        </is>
      </c>
      <c r="D456" s="30" t="n">
        <v>31.62</v>
      </c>
      <c r="E456" s="31">
        <f>'Novembre 2026'!G125</f>
        <v/>
      </c>
      <c r="F456" s="32">
        <f>IF(AND(ISNUMBER(D456),ISNUMBER(E456)),E456-D456,"")</f>
        <v/>
      </c>
      <c r="G456" s="4">
        <f>IF(AND(D456="",E456=""),"Sì",IF(AND(ISNUMBER(D456),ISNUMBER(E456)),IF(ABS(E456-D456)&lt;=1E-9*MAX(1,ABS(D456)),"Sì","No"),IF(D456=E456,"Sì","No")))</f>
        <v/>
      </c>
    </row>
    <row r="457">
      <c r="A457" s="4" t="inlineStr">
        <is>
          <t>Novembre 2026</t>
        </is>
      </c>
      <c r="B457" s="4" t="inlineStr">
        <is>
          <t>B201 assorbito</t>
        </is>
      </c>
      <c r="D457" s="30" t="n">
        <v>0</v>
      </c>
      <c r="E457" s="31">
        <f>'Novembre 2026'!H125</f>
        <v/>
      </c>
      <c r="F457" s="32">
        <f>IF(AND(ISNUMBER(D457),ISNUMBER(E457)),E457-D457,"")</f>
        <v/>
      </c>
      <c r="G457" s="4">
        <f>IF(AND(D457="",E457=""),"Sì",IF(AND(ISNUMBER(D457),ISNUMBER(E457)),IF(ABS(E457-D457)&lt;=1E-9*MAX(1,ABS(D457)),"Sì","No"),IF(D457=E457,"Sì","No")))</f>
        <v/>
      </c>
    </row>
    <row r="458">
      <c r="A458" s="4" t="inlineStr">
        <is>
          <t>Novembre 2026</t>
        </is>
      </c>
      <c r="B458" s="4" t="inlineStr">
        <is>
          <t>B201 da_pagare</t>
        </is>
      </c>
      <c r="D458" s="30" t="n">
        <v>31.62</v>
      </c>
      <c r="E458" s="31">
        <f>'Novembre 2026'!I125</f>
        <v/>
      </c>
      <c r="F458" s="32">
        <f>IF(AND(ISNUMBER(D458),ISNUMBER(E458)),E458-D458,"")</f>
        <v/>
      </c>
      <c r="G458" s="4">
        <f>IF(AND(D458="",E458=""),"Sì",IF(AND(ISNUMBER(D458),ISNUMBER(E458)),IF(ABS(E458-D458)&lt;=1E-9*MAX(1,ABS(D458)),"Sì","No"),IF(D458=E458,"Sì","No")))</f>
        <v/>
      </c>
    </row>
    <row r="459">
      <c r="A459" s="4" t="inlineStr">
        <is>
          <t>Novembre 2026</t>
        </is>
      </c>
      <c r="B459" s="4" t="inlineStr">
        <is>
          <t>B201 nuovo_tabellare</t>
        </is>
      </c>
      <c r="D459" s="30" t="n">
        <v>1689.63</v>
      </c>
      <c r="E459" s="31">
        <f>'Novembre 2026'!J125</f>
        <v/>
      </c>
      <c r="F459" s="32">
        <f>IF(AND(ISNUMBER(D459),ISNUMBER(E459)),E459-D459,"")</f>
        <v/>
      </c>
      <c r="G459" s="4">
        <f>IF(AND(D459="",E459=""),"Sì",IF(AND(ISNUMBER(D459),ISNUMBER(E459)),IF(ABS(E459-D459)&lt;=1E-9*MAX(1,ABS(D459)),"Sì","No"),IF(D459=E459,"Sì","No")))</f>
        <v/>
      </c>
    </row>
    <row r="460">
      <c r="A460" s="4" t="inlineStr">
        <is>
          <t>Riepilogo</t>
        </is>
      </c>
      <c r="B460" s="4" t="inlineStr">
        <is>
          <t>C01 cliente A</t>
        </is>
      </c>
      <c r="D460" s="15" t="n">
        <v>0</v>
      </c>
      <c r="E460" s="24">
        <f>Riepilogo!C5</f>
        <v/>
      </c>
      <c r="F460" s="32">
        <f>IF(AND(ISNUMBER(D460),ISNUMBER(E460)),E460-D460,"")</f>
        <v/>
      </c>
      <c r="G460" s="4">
        <f>IF(AND(D460="",E460=""),"Sì",IF(AND(ISNUMBER(D460),ISNUMBER(E460)),IF(ABS(E460-D460)&lt;=1E-9*MAX(1,ABS(D460)),"Sì","No"),IF(D460=E460,"Sì","No")))</f>
        <v/>
      </c>
    </row>
    <row r="461">
      <c r="A461" s="4" t="inlineStr">
        <is>
          <t>Riepilogo</t>
        </is>
      </c>
      <c r="B461" s="4" t="inlineStr">
        <is>
          <t>C01 cliente B</t>
        </is>
      </c>
      <c r="D461" s="15" t="n">
        <v>6</v>
      </c>
      <c r="E461" s="24">
        <f>Riepilogo!D5</f>
        <v/>
      </c>
      <c r="F461" s="32">
        <f>IF(AND(ISNUMBER(D461),ISNUMBER(E461)),E461-D461,"")</f>
        <v/>
      </c>
      <c r="G461" s="4">
        <f>IF(AND(D461="",E461=""),"Sì",IF(AND(ISNUMBER(D461),ISNUMBER(E461)),IF(ABS(E461-D461)&lt;=1E-9*MAX(1,ABS(D461)),"Sì","No"),IF(D461=E461,"Sì","No")))</f>
        <v/>
      </c>
    </row>
    <row r="462">
      <c r="A462" s="4" t="inlineStr">
        <is>
          <t>Riepilogo</t>
        </is>
      </c>
      <c r="B462" s="4" t="inlineStr">
        <is>
          <t>C01 cliente C</t>
        </is>
      </c>
      <c r="D462" s="15" t="n">
        <v>0</v>
      </c>
      <c r="E462" s="24">
        <f>Riepilogo!E5</f>
        <v/>
      </c>
      <c r="F462" s="32">
        <f>IF(AND(ISNUMBER(D462),ISNUMBER(E462)),E462-D462,"")</f>
        <v/>
      </c>
      <c r="G462" s="4">
        <f>IF(AND(D462="",E462=""),"Sì",IF(AND(ISNUMBER(D462),ISNUMBER(E462)),IF(ABS(E462-D462)&lt;=1E-9*MAX(1,ABS(D462)),"Sì","No"),IF(D462=E462,"Sì","No")))</f>
        <v/>
      </c>
    </row>
    <row r="463">
      <c r="A463" s="4" t="inlineStr">
        <is>
          <t>Riepilogo</t>
        </is>
      </c>
      <c r="B463" s="4" t="inlineStr">
        <is>
          <t>C02 cliente A</t>
        </is>
      </c>
      <c r="D463" s="15" t="n">
        <v>2</v>
      </c>
      <c r="E463" s="24">
        <f>Riepilogo!C6</f>
        <v/>
      </c>
      <c r="F463" s="32">
        <f>IF(AND(ISNUMBER(D463),ISNUMBER(E463)),E463-D463,"")</f>
        <v/>
      </c>
      <c r="G463" s="4">
        <f>IF(AND(D463="",E463=""),"Sì",IF(AND(ISNUMBER(D463),ISNUMBER(E463)),IF(ABS(E463-D463)&lt;=1E-9*MAX(1,ABS(D463)),"Sì","No"),IF(D463=E463,"Sì","No")))</f>
        <v/>
      </c>
    </row>
    <row r="464">
      <c r="A464" s="4" t="inlineStr">
        <is>
          <t>Riepilogo</t>
        </is>
      </c>
      <c r="B464" s="4" t="inlineStr">
        <is>
          <t>C02 cliente B</t>
        </is>
      </c>
      <c r="D464" s="15" t="n">
        <v>2</v>
      </c>
      <c r="E464" s="24">
        <f>Riepilogo!D6</f>
        <v/>
      </c>
      <c r="F464" s="32">
        <f>IF(AND(ISNUMBER(D464),ISNUMBER(E464)),E464-D464,"")</f>
        <v/>
      </c>
      <c r="G464" s="4">
        <f>IF(AND(D464="",E464=""),"Sì",IF(AND(ISNUMBER(D464),ISNUMBER(E464)),IF(ABS(E464-D464)&lt;=1E-9*MAX(1,ABS(D464)),"Sì","No"),IF(D464=E464,"Sì","No")))</f>
        <v/>
      </c>
    </row>
    <row r="465">
      <c r="A465" s="4" t="inlineStr">
        <is>
          <t>Riepilogo</t>
        </is>
      </c>
      <c r="B465" s="4" t="inlineStr">
        <is>
          <t>C02 cliente C</t>
        </is>
      </c>
      <c r="D465" s="15" t="n">
        <v>0</v>
      </c>
      <c r="E465" s="24">
        <f>Riepilogo!E6</f>
        <v/>
      </c>
      <c r="F465" s="32">
        <f>IF(AND(ISNUMBER(D465),ISNUMBER(E465)),E465-D465,"")</f>
        <v/>
      </c>
      <c r="G465" s="4">
        <f>IF(AND(D465="",E465=""),"Sì",IF(AND(ISNUMBER(D465),ISNUMBER(E465)),IF(ABS(E465-D465)&lt;=1E-9*MAX(1,ABS(D465)),"Sì","No"),IF(D465=E465,"Sì","No")))</f>
        <v/>
      </c>
    </row>
    <row r="466">
      <c r="A466" s="4" t="inlineStr">
        <is>
          <t>Riepilogo</t>
        </is>
      </c>
      <c r="B466" s="4" t="inlineStr">
        <is>
          <t>C03 cliente A</t>
        </is>
      </c>
      <c r="D466" s="15" t="n">
        <v>2</v>
      </c>
      <c r="E466" s="24">
        <f>Riepilogo!C7</f>
        <v/>
      </c>
      <c r="F466" s="32">
        <f>IF(AND(ISNUMBER(D466),ISNUMBER(E466)),E466-D466,"")</f>
        <v/>
      </c>
      <c r="G466" s="4">
        <f>IF(AND(D466="",E466=""),"Sì",IF(AND(ISNUMBER(D466),ISNUMBER(E466)),IF(ABS(E466-D466)&lt;=1E-9*MAX(1,ABS(D466)),"Sì","No"),IF(D466=E466,"Sì","No")))</f>
        <v/>
      </c>
    </row>
    <row r="467">
      <c r="A467" s="4" t="inlineStr">
        <is>
          <t>Riepilogo</t>
        </is>
      </c>
      <c r="B467" s="4" t="inlineStr">
        <is>
          <t>C03 cliente B</t>
        </is>
      </c>
      <c r="D467" s="15" t="n">
        <v>1</v>
      </c>
      <c r="E467" s="24">
        <f>Riepilogo!D7</f>
        <v/>
      </c>
      <c r="F467" s="32">
        <f>IF(AND(ISNUMBER(D467),ISNUMBER(E467)),E467-D467,"")</f>
        <v/>
      </c>
      <c r="G467" s="4">
        <f>IF(AND(D467="",E467=""),"Sì",IF(AND(ISNUMBER(D467),ISNUMBER(E467)),IF(ABS(E467-D467)&lt;=1E-9*MAX(1,ABS(D467)),"Sì","No"),IF(D467=E467,"Sì","No")))</f>
        <v/>
      </c>
    </row>
    <row r="468">
      <c r="A468" s="4" t="inlineStr">
        <is>
          <t>Riepilogo</t>
        </is>
      </c>
      <c r="B468" s="4" t="inlineStr">
        <is>
          <t>C03 cliente C</t>
        </is>
      </c>
      <c r="D468" s="15" t="n">
        <v>1</v>
      </c>
      <c r="E468" s="24">
        <f>Riepilogo!E7</f>
        <v/>
      </c>
      <c r="F468" s="32">
        <f>IF(AND(ISNUMBER(D468),ISNUMBER(E468)),E468-D468,"")</f>
        <v/>
      </c>
      <c r="G468" s="4">
        <f>IF(AND(D468="",E468=""),"Sì",IF(AND(ISNUMBER(D468),ISNUMBER(E468)),IF(ABS(E468-D468)&lt;=1E-9*MAX(1,ABS(D468)),"Sì","No"),IF(D468=E468,"Sì","No")))</f>
        <v/>
      </c>
    </row>
    <row r="469">
      <c r="A469" s="4" t="inlineStr">
        <is>
          <t>Riepilogo</t>
        </is>
      </c>
      <c r="B469" s="4" t="inlineStr">
        <is>
          <t>C04 cliente A</t>
        </is>
      </c>
      <c r="D469" s="15" t="n">
        <v>0</v>
      </c>
      <c r="E469" s="24">
        <f>Riepilogo!C8</f>
        <v/>
      </c>
      <c r="F469" s="32">
        <f>IF(AND(ISNUMBER(D469),ISNUMBER(E469)),E469-D469,"")</f>
        <v/>
      </c>
      <c r="G469" s="4">
        <f>IF(AND(D469="",E469=""),"Sì",IF(AND(ISNUMBER(D469),ISNUMBER(E469)),IF(ABS(E469-D469)&lt;=1E-9*MAX(1,ABS(D469)),"Sì","No"),IF(D469=E469,"Sì","No")))</f>
        <v/>
      </c>
    </row>
    <row r="470">
      <c r="A470" s="4" t="inlineStr">
        <is>
          <t>Riepilogo</t>
        </is>
      </c>
      <c r="B470" s="4" t="inlineStr">
        <is>
          <t>C04 cliente B</t>
        </is>
      </c>
      <c r="D470" s="15" t="n">
        <v>2</v>
      </c>
      <c r="E470" s="24">
        <f>Riepilogo!D8</f>
        <v/>
      </c>
      <c r="F470" s="32">
        <f>IF(AND(ISNUMBER(D470),ISNUMBER(E470)),E470-D470,"")</f>
        <v/>
      </c>
      <c r="G470" s="4">
        <f>IF(AND(D470="",E470=""),"Sì",IF(AND(ISNUMBER(D470),ISNUMBER(E470)),IF(ABS(E470-D470)&lt;=1E-9*MAX(1,ABS(D470)),"Sì","No"),IF(D470=E470,"Sì","No")))</f>
        <v/>
      </c>
    </row>
    <row r="471">
      <c r="A471" s="4" t="inlineStr">
        <is>
          <t>Riepilogo</t>
        </is>
      </c>
      <c r="B471" s="4" t="inlineStr">
        <is>
          <t>C04 cliente C</t>
        </is>
      </c>
      <c r="D471" s="15" t="n">
        <v>1</v>
      </c>
      <c r="E471" s="24">
        <f>Riepilogo!E8</f>
        <v/>
      </c>
      <c r="F471" s="32">
        <f>IF(AND(ISNUMBER(D471),ISNUMBER(E471)),E471-D471,"")</f>
        <v/>
      </c>
      <c r="G471" s="4">
        <f>IF(AND(D471="",E471=""),"Sì",IF(AND(ISNUMBER(D471),ISNUMBER(E471)),IF(ABS(E471-D471)&lt;=1E-9*MAX(1,ABS(D471)),"Sì","No"),IF(D471=E471,"Sì","No")))</f>
        <v/>
      </c>
    </row>
    <row r="472">
      <c r="A472" s="4" t="inlineStr">
        <is>
          <t>Riepilogo</t>
        </is>
      </c>
      <c r="B472" s="4" t="inlineStr">
        <is>
          <t>C05 cliente A</t>
        </is>
      </c>
      <c r="D472" s="15" t="n">
        <v>1</v>
      </c>
      <c r="E472" s="24">
        <f>Riepilogo!C9</f>
        <v/>
      </c>
      <c r="F472" s="32">
        <f>IF(AND(ISNUMBER(D472),ISNUMBER(E472)),E472-D472,"")</f>
        <v/>
      </c>
      <c r="G472" s="4">
        <f>IF(AND(D472="",E472=""),"Sì",IF(AND(ISNUMBER(D472),ISNUMBER(E472)),IF(ABS(E472-D472)&lt;=1E-9*MAX(1,ABS(D472)),"Sì","No"),IF(D472=E472,"Sì","No")))</f>
        <v/>
      </c>
    </row>
    <row r="473">
      <c r="A473" s="4" t="inlineStr">
        <is>
          <t>Riepilogo</t>
        </is>
      </c>
      <c r="B473" s="4" t="inlineStr">
        <is>
          <t>C05 cliente B</t>
        </is>
      </c>
      <c r="D473" s="15" t="n">
        <v>2</v>
      </c>
      <c r="E473" s="24">
        <f>Riepilogo!D9</f>
        <v/>
      </c>
      <c r="F473" s="32">
        <f>IF(AND(ISNUMBER(D473),ISNUMBER(E473)),E473-D473,"")</f>
        <v/>
      </c>
      <c r="G473" s="4">
        <f>IF(AND(D473="",E473=""),"Sì",IF(AND(ISNUMBER(D473),ISNUMBER(E473)),IF(ABS(E473-D473)&lt;=1E-9*MAX(1,ABS(D473)),"Sì","No"),IF(D473=E473,"Sì","No")))</f>
        <v/>
      </c>
    </row>
    <row r="474">
      <c r="A474" s="4" t="inlineStr">
        <is>
          <t>Riepilogo</t>
        </is>
      </c>
      <c r="B474" s="4" t="inlineStr">
        <is>
          <t>C05 cliente C</t>
        </is>
      </c>
      <c r="D474" s="15" t="n">
        <v>0</v>
      </c>
      <c r="E474" s="24">
        <f>Riepilogo!E9</f>
        <v/>
      </c>
      <c r="F474" s="32">
        <f>IF(AND(ISNUMBER(D474),ISNUMBER(E474)),E474-D474,"")</f>
        <v/>
      </c>
      <c r="G474" s="4">
        <f>IF(AND(D474="",E474=""),"Sì",IF(AND(ISNUMBER(D474),ISNUMBER(E474)),IF(ABS(E474-D474)&lt;=1E-9*MAX(1,ABS(D474)),"Sì","No"),IF(D474=E474,"Sì","No")))</f>
        <v/>
      </c>
    </row>
    <row r="475">
      <c r="A475" s="4" t="inlineStr">
        <is>
          <t>Riepilogo</t>
        </is>
      </c>
      <c r="B475" s="4" t="inlineStr">
        <is>
          <t>C06 cliente A</t>
        </is>
      </c>
      <c r="D475" s="15" t="n">
        <v>1</v>
      </c>
      <c r="E475" s="24">
        <f>Riepilogo!C10</f>
        <v/>
      </c>
      <c r="F475" s="32">
        <f>IF(AND(ISNUMBER(D475),ISNUMBER(E475)),E475-D475,"")</f>
        <v/>
      </c>
      <c r="G475" s="4">
        <f>IF(AND(D475="",E475=""),"Sì",IF(AND(ISNUMBER(D475),ISNUMBER(E475)),IF(ABS(E475-D475)&lt;=1E-9*MAX(1,ABS(D475)),"Sì","No"),IF(D475=E475,"Sì","No")))</f>
        <v/>
      </c>
    </row>
    <row r="476">
      <c r="A476" s="4" t="inlineStr">
        <is>
          <t>Riepilogo</t>
        </is>
      </c>
      <c r="B476" s="4" t="inlineStr">
        <is>
          <t>C06 cliente B</t>
        </is>
      </c>
      <c r="D476" s="15" t="n">
        <v>0</v>
      </c>
      <c r="E476" s="24">
        <f>Riepilogo!D10</f>
        <v/>
      </c>
      <c r="F476" s="32">
        <f>IF(AND(ISNUMBER(D476),ISNUMBER(E476)),E476-D476,"")</f>
        <v/>
      </c>
      <c r="G476" s="4">
        <f>IF(AND(D476="",E476=""),"Sì",IF(AND(ISNUMBER(D476),ISNUMBER(E476)),IF(ABS(E476-D476)&lt;=1E-9*MAX(1,ABS(D476)),"Sì","No"),IF(D476=E476,"Sì","No")))</f>
        <v/>
      </c>
    </row>
    <row r="477">
      <c r="A477" s="4" t="inlineStr">
        <is>
          <t>Riepilogo</t>
        </is>
      </c>
      <c r="B477" s="4" t="inlineStr">
        <is>
          <t>C06 cliente C</t>
        </is>
      </c>
      <c r="D477" s="15" t="n">
        <v>1</v>
      </c>
      <c r="E477" s="24">
        <f>Riepilogo!E10</f>
        <v/>
      </c>
      <c r="F477" s="32">
        <f>IF(AND(ISNUMBER(D477),ISNUMBER(E477)),E477-D477,"")</f>
        <v/>
      </c>
      <c r="G477" s="4">
        <f>IF(AND(D477="",E477=""),"Sì",IF(AND(ISNUMBER(D477),ISNUMBER(E477)),IF(ABS(E477-D477)&lt;=1E-9*MAX(1,ABS(D477)),"Sì","No"),IF(D477=E477,"Sì","No")))</f>
        <v/>
      </c>
    </row>
    <row r="478">
      <c r="A478" s="4" t="inlineStr">
        <is>
          <t>Riepilogo</t>
        </is>
      </c>
      <c r="B478" s="4" t="inlineStr">
        <is>
          <t>C07 cliente A</t>
        </is>
      </c>
      <c r="D478" s="15" t="n">
        <v>0</v>
      </c>
      <c r="E478" s="24">
        <f>Riepilogo!C11</f>
        <v/>
      </c>
      <c r="F478" s="32">
        <f>IF(AND(ISNUMBER(D478),ISNUMBER(E478)),E478-D478,"")</f>
        <v/>
      </c>
      <c r="G478" s="4">
        <f>IF(AND(D478="",E478=""),"Sì",IF(AND(ISNUMBER(D478),ISNUMBER(E478)),IF(ABS(E478-D478)&lt;=1E-9*MAX(1,ABS(D478)),"Sì","No"),IF(D478=E478,"Sì","No")))</f>
        <v/>
      </c>
    </row>
    <row r="479">
      <c r="A479" s="4" t="inlineStr">
        <is>
          <t>Riepilogo</t>
        </is>
      </c>
      <c r="B479" s="4" t="inlineStr">
        <is>
          <t>C07 cliente B</t>
        </is>
      </c>
      <c r="D479" s="15" t="n">
        <v>1</v>
      </c>
      <c r="E479" s="24">
        <f>Riepilogo!D11</f>
        <v/>
      </c>
      <c r="F479" s="32">
        <f>IF(AND(ISNUMBER(D479),ISNUMBER(E479)),E479-D479,"")</f>
        <v/>
      </c>
      <c r="G479" s="4">
        <f>IF(AND(D479="",E479=""),"Sì",IF(AND(ISNUMBER(D479),ISNUMBER(E479)),IF(ABS(E479-D479)&lt;=1E-9*MAX(1,ABS(D479)),"Sì","No"),IF(D479=E479,"Sì","No")))</f>
        <v/>
      </c>
    </row>
    <row r="480">
      <c r="A480" s="4" t="inlineStr">
        <is>
          <t>Riepilogo</t>
        </is>
      </c>
      <c r="B480" s="4" t="inlineStr">
        <is>
          <t>C07 cliente C</t>
        </is>
      </c>
      <c r="D480" s="15" t="n">
        <v>1</v>
      </c>
      <c r="E480" s="24">
        <f>Riepilogo!E11</f>
        <v/>
      </c>
      <c r="F480" s="32">
        <f>IF(AND(ISNUMBER(D480),ISNUMBER(E480)),E480-D480,"")</f>
        <v/>
      </c>
      <c r="G480" s="4">
        <f>IF(AND(D480="",E480=""),"Sì",IF(AND(ISNUMBER(D480),ISNUMBER(E480)),IF(ABS(E480-D480)&lt;=1E-9*MAX(1,ABS(D480)),"Sì","No"),IF(D480=E480,"Sì","No")))</f>
        <v/>
      </c>
    </row>
    <row r="481">
      <c r="A481" s="4" t="inlineStr">
        <is>
          <t>Riepilogo</t>
        </is>
      </c>
      <c r="B481" s="4" t="inlineStr">
        <is>
          <t>C08 cliente A</t>
        </is>
      </c>
      <c r="D481" s="15" t="n">
        <v>0</v>
      </c>
      <c r="E481" s="24">
        <f>Riepilogo!C12</f>
        <v/>
      </c>
      <c r="F481" s="32">
        <f>IF(AND(ISNUMBER(D481),ISNUMBER(E481)),E481-D481,"")</f>
        <v/>
      </c>
      <c r="G481" s="4">
        <f>IF(AND(D481="",E481=""),"Sì",IF(AND(ISNUMBER(D481),ISNUMBER(E481)),IF(ABS(E481-D481)&lt;=1E-9*MAX(1,ABS(D481)),"Sì","No"),IF(D481=E481,"Sì","No")))</f>
        <v/>
      </c>
    </row>
    <row r="482">
      <c r="A482" s="4" t="inlineStr">
        <is>
          <t>Riepilogo</t>
        </is>
      </c>
      <c r="B482" s="4" t="inlineStr">
        <is>
          <t>C08 cliente B</t>
        </is>
      </c>
      <c r="D482" s="15" t="n">
        <v>0</v>
      </c>
      <c r="E482" s="24">
        <f>Riepilogo!D12</f>
        <v/>
      </c>
      <c r="F482" s="32">
        <f>IF(AND(ISNUMBER(D482),ISNUMBER(E482)),E482-D482,"")</f>
        <v/>
      </c>
      <c r="G482" s="4">
        <f>IF(AND(D482="",E482=""),"Sì",IF(AND(ISNUMBER(D482),ISNUMBER(E482)),IF(ABS(E482-D482)&lt;=1E-9*MAX(1,ABS(D482)),"Sì","No"),IF(D482=E482,"Sì","No")))</f>
        <v/>
      </c>
    </row>
    <row r="483">
      <c r="A483" s="4" t="inlineStr">
        <is>
          <t>Riepilogo</t>
        </is>
      </c>
      <c r="B483" s="4" t="inlineStr">
        <is>
          <t>C08 cliente C</t>
        </is>
      </c>
      <c r="D483" s="15" t="n">
        <v>1</v>
      </c>
      <c r="E483" s="24">
        <f>Riepilogo!E12</f>
        <v/>
      </c>
      <c r="F483" s="32">
        <f>IF(AND(ISNUMBER(D483),ISNUMBER(E483)),E483-D483,"")</f>
        <v/>
      </c>
      <c r="G483" s="4">
        <f>IF(AND(D483="",E483=""),"Sì",IF(AND(ISNUMBER(D483),ISNUMBER(E483)),IF(ABS(E483-D483)&lt;=1E-9*MAX(1,ABS(D483)),"Sì","No"),IF(D483=E483,"Sì","No")))</f>
        <v/>
      </c>
    </row>
    <row r="484">
      <c r="A484" s="4" t="inlineStr">
        <is>
          <t>Riepilogo</t>
        </is>
      </c>
      <c r="B484" s="4" t="inlineStr">
        <is>
          <t>C09 cliente A</t>
        </is>
      </c>
      <c r="D484" s="15" t="n">
        <v>0</v>
      </c>
      <c r="E484" s="24">
        <f>Riepilogo!C13</f>
        <v/>
      </c>
      <c r="F484" s="32">
        <f>IF(AND(ISNUMBER(D484),ISNUMBER(E484)),E484-D484,"")</f>
        <v/>
      </c>
      <c r="G484" s="4">
        <f>IF(AND(D484="",E484=""),"Sì",IF(AND(ISNUMBER(D484),ISNUMBER(E484)),IF(ABS(E484-D484)&lt;=1E-9*MAX(1,ABS(D484)),"Sì","No"),IF(D484=E484,"Sì","No")))</f>
        <v/>
      </c>
    </row>
    <row r="485">
      <c r="A485" s="4" t="inlineStr">
        <is>
          <t>Riepilogo</t>
        </is>
      </c>
      <c r="B485" s="4" t="inlineStr">
        <is>
          <t>C09 cliente B</t>
        </is>
      </c>
      <c r="D485" s="15" t="n">
        <v>1</v>
      </c>
      <c r="E485" s="24">
        <f>Riepilogo!D13</f>
        <v/>
      </c>
      <c r="F485" s="32">
        <f>IF(AND(ISNUMBER(D485),ISNUMBER(E485)),E485-D485,"")</f>
        <v/>
      </c>
      <c r="G485" s="4">
        <f>IF(AND(D485="",E485=""),"Sì",IF(AND(ISNUMBER(D485),ISNUMBER(E485)),IF(ABS(E485-D485)&lt;=1E-9*MAX(1,ABS(D485)),"Sì","No"),IF(D485=E485,"Sì","No")))</f>
        <v/>
      </c>
    </row>
    <row r="486">
      <c r="A486" s="4" t="inlineStr">
        <is>
          <t>Riepilogo</t>
        </is>
      </c>
      <c r="B486" s="4" t="inlineStr">
        <is>
          <t>C09 cliente C</t>
        </is>
      </c>
      <c r="D486" s="15" t="n">
        <v>1</v>
      </c>
      <c r="E486" s="24">
        <f>Riepilogo!E13</f>
        <v/>
      </c>
      <c r="F486" s="32">
        <f>IF(AND(ISNUMBER(D486),ISNUMBER(E486)),E486-D486,"")</f>
        <v/>
      </c>
      <c r="G486" s="4">
        <f>IF(AND(D486="",E486=""),"Sì",IF(AND(ISNUMBER(D486),ISNUMBER(E486)),IF(ABS(E486-D486)&lt;=1E-9*MAX(1,ABS(D486)),"Sì","No"),IF(D486=E486,"Sì","No")))</f>
        <v/>
      </c>
    </row>
    <row r="487">
      <c r="A487" s="4" t="inlineStr">
        <is>
          <t>Riepilogo</t>
        </is>
      </c>
      <c r="B487" s="4" t="inlineStr">
        <is>
          <t>C10 cliente A</t>
        </is>
      </c>
      <c r="D487" s="15" t="n">
        <v>0</v>
      </c>
      <c r="E487" s="24">
        <f>Riepilogo!C14</f>
        <v/>
      </c>
      <c r="F487" s="32">
        <f>IF(AND(ISNUMBER(D487),ISNUMBER(E487)),E487-D487,"")</f>
        <v/>
      </c>
      <c r="G487" s="4">
        <f>IF(AND(D487="",E487=""),"Sì",IF(AND(ISNUMBER(D487),ISNUMBER(E487)),IF(ABS(E487-D487)&lt;=1E-9*MAX(1,ABS(D487)),"Sì","No"),IF(D487=E487,"Sì","No")))</f>
        <v/>
      </c>
    </row>
    <row r="488">
      <c r="A488" s="4" t="inlineStr">
        <is>
          <t>Riepilogo</t>
        </is>
      </c>
      <c r="B488" s="4" t="inlineStr">
        <is>
          <t>C10 cliente B</t>
        </is>
      </c>
      <c r="D488" s="15" t="n">
        <v>1</v>
      </c>
      <c r="E488" s="24">
        <f>Riepilogo!D14</f>
        <v/>
      </c>
      <c r="F488" s="32">
        <f>IF(AND(ISNUMBER(D488),ISNUMBER(E488)),E488-D488,"")</f>
        <v/>
      </c>
      <c r="G488" s="4">
        <f>IF(AND(D488="",E488=""),"Sì",IF(AND(ISNUMBER(D488),ISNUMBER(E488)),IF(ABS(E488-D488)&lt;=1E-9*MAX(1,ABS(D488)),"Sì","No"),IF(D488=E488,"Sì","No")))</f>
        <v/>
      </c>
    </row>
    <row r="489">
      <c r="A489" s="4" t="inlineStr">
        <is>
          <t>Riepilogo</t>
        </is>
      </c>
      <c r="B489" s="4" t="inlineStr">
        <is>
          <t>C10 cliente C</t>
        </is>
      </c>
      <c r="D489" s="15" t="n">
        <v>1</v>
      </c>
      <c r="E489" s="24">
        <f>Riepilogo!E14</f>
        <v/>
      </c>
      <c r="F489" s="32">
        <f>IF(AND(ISNUMBER(D489),ISNUMBER(E489)),E489-D489,"")</f>
        <v/>
      </c>
      <c r="G489" s="4">
        <f>IF(AND(D489="",E489=""),"Sì",IF(AND(ISNUMBER(D489),ISNUMBER(E489)),IF(ABS(E489-D489)&lt;=1E-9*MAX(1,ABS(D489)),"Sì","No"),IF(D489=E489,"Sì","No")))</f>
        <v/>
      </c>
    </row>
    <row r="490">
      <c r="A490" s="4" t="inlineStr">
        <is>
          <t>Riepilogo</t>
        </is>
      </c>
      <c r="B490" s="4" t="inlineStr">
        <is>
          <t>C11 cliente A</t>
        </is>
      </c>
      <c r="D490" s="15" t="n">
        <v>0</v>
      </c>
      <c r="E490" s="24">
        <f>Riepilogo!C15</f>
        <v/>
      </c>
      <c r="F490" s="32">
        <f>IF(AND(ISNUMBER(D490),ISNUMBER(E490)),E490-D490,"")</f>
        <v/>
      </c>
      <c r="G490" s="4">
        <f>IF(AND(D490="",E490=""),"Sì",IF(AND(ISNUMBER(D490),ISNUMBER(E490)),IF(ABS(E490-D490)&lt;=1E-9*MAX(1,ABS(D490)),"Sì","No"),IF(D490=E490,"Sì","No")))</f>
        <v/>
      </c>
    </row>
    <row r="491">
      <c r="A491" s="4" t="inlineStr">
        <is>
          <t>Riepilogo</t>
        </is>
      </c>
      <c r="B491" s="4" t="inlineStr">
        <is>
          <t>C11 cliente B</t>
        </is>
      </c>
      <c r="D491" s="15" t="n">
        <v>3</v>
      </c>
      <c r="E491" s="24">
        <f>Riepilogo!D15</f>
        <v/>
      </c>
      <c r="F491" s="32">
        <f>IF(AND(ISNUMBER(D491),ISNUMBER(E491)),E491-D491,"")</f>
        <v/>
      </c>
      <c r="G491" s="4">
        <f>IF(AND(D491="",E491=""),"Sì",IF(AND(ISNUMBER(D491),ISNUMBER(E491)),IF(ABS(E491-D491)&lt;=1E-9*MAX(1,ABS(D491)),"Sì","No"),IF(D491=E491,"Sì","No")))</f>
        <v/>
      </c>
    </row>
    <row r="492">
      <c r="A492" s="4" t="inlineStr">
        <is>
          <t>Riepilogo</t>
        </is>
      </c>
      <c r="B492" s="4" t="inlineStr">
        <is>
          <t>C11 cliente C</t>
        </is>
      </c>
      <c r="D492" s="15" t="n">
        <v>0</v>
      </c>
      <c r="E492" s="24">
        <f>Riepilogo!E15</f>
        <v/>
      </c>
      <c r="F492" s="32">
        <f>IF(AND(ISNUMBER(D492),ISNUMBER(E492)),E492-D492,"")</f>
        <v/>
      </c>
      <c r="G492" s="4">
        <f>IF(AND(D492="",E492=""),"Sì",IF(AND(ISNUMBER(D492),ISNUMBER(E492)),IF(ABS(E492-D492)&lt;=1E-9*MAX(1,ABS(D492)),"Sì","No"),IF(D492=E492,"Sì","No")))</f>
        <v/>
      </c>
    </row>
    <row r="493">
      <c r="A493" s="4" t="inlineStr">
        <is>
          <t>Riepilogo</t>
        </is>
      </c>
      <c r="B493" s="4" t="inlineStr">
        <is>
          <t>Segnalazioni totali</t>
        </is>
      </c>
      <c r="D493" s="15" t="n">
        <v>32</v>
      </c>
      <c r="E493" s="24">
        <f>Riepilogo!F16</f>
        <v/>
      </c>
      <c r="F493" s="32">
        <f>IF(AND(ISNUMBER(D493),ISNUMBER(E493)),E493-D493,"")</f>
        <v/>
      </c>
      <c r="G493" s="4">
        <f>IF(AND(D493="",E493=""),"Sì",IF(AND(ISNUMBER(D493),ISNUMBER(E493)),IF(ABS(E493-D493)&lt;=1E-9*MAX(1,ABS(D493)),"Sì","No"),IF(D493=E493,"Sì","No")))</f>
        <v/>
      </c>
    </row>
    <row r="494">
      <c r="A494" s="4" t="inlineStr">
        <is>
          <t>Riepilogo</t>
        </is>
      </c>
      <c r="B494" s="4" t="inlineStr">
        <is>
          <t>Novembre aumento cliente A</t>
        </is>
      </c>
      <c r="D494" s="30" t="n">
        <v>565.41</v>
      </c>
      <c r="E494" s="31">
        <f>Riepilogo!C21</f>
        <v/>
      </c>
      <c r="F494" s="32">
        <f>IF(AND(ISNUMBER(D494),ISNUMBER(E494)),E494-D494,"")</f>
        <v/>
      </c>
      <c r="G494" s="4">
        <f>IF(AND(D494="",E494=""),"Sì",IF(AND(ISNUMBER(D494),ISNUMBER(E494)),IF(ABS(E494-D494)&lt;=1E-9*MAX(1,ABS(D494)),"Sì","No"),IF(D494=E494,"Sì","No")))</f>
        <v/>
      </c>
    </row>
    <row r="495">
      <c r="A495" s="4" t="inlineStr">
        <is>
          <t>Riepilogo</t>
        </is>
      </c>
      <c r="B495" s="4" t="inlineStr">
        <is>
          <t>Novembre aumento cliente B</t>
        </is>
      </c>
      <c r="D495" s="30" t="n">
        <v>2492.16</v>
      </c>
      <c r="E495" s="31">
        <f>Riepilogo!D21</f>
        <v/>
      </c>
      <c r="F495" s="32">
        <f>IF(AND(ISNUMBER(D495),ISNUMBER(E495)),E495-D495,"")</f>
        <v/>
      </c>
      <c r="G495" s="4">
        <f>IF(AND(D495="",E495=""),"Sì",IF(AND(ISNUMBER(D495),ISNUMBER(E495)),IF(ABS(E495-D495)&lt;=1E-9*MAX(1,ABS(D495)),"Sì","No"),IF(D495=E495,"Sì","No")))</f>
        <v/>
      </c>
    </row>
    <row r="496">
      <c r="A496" s="4" t="inlineStr">
        <is>
          <t>Riepilogo</t>
        </is>
      </c>
      <c r="B496" s="4" t="inlineStr">
        <is>
          <t>Novembre aumento cliente C</t>
        </is>
      </c>
      <c r="D496" s="30" t="n">
        <v>869.9299999999999</v>
      </c>
      <c r="E496" s="31">
        <f>Riepilogo!E21</f>
        <v/>
      </c>
      <c r="F496" s="32">
        <f>IF(AND(ISNUMBER(D496),ISNUMBER(E496)),E496-D496,"")</f>
        <v/>
      </c>
      <c r="G496" s="4">
        <f>IF(AND(D496="",E496=""),"Sì",IF(AND(ISNUMBER(D496),ISNUMBER(E496)),IF(ABS(E496-D496)&lt;=1E-9*MAX(1,ABS(D496)),"Sì","No"),IF(D496=E496,"Sì","No")))</f>
        <v/>
      </c>
    </row>
    <row r="497">
      <c r="A497" s="4" t="inlineStr">
        <is>
          <t>Riepilogo</t>
        </is>
      </c>
      <c r="B497" s="4" t="inlineStr">
        <is>
          <t>Novembre assorbito cliente A</t>
        </is>
      </c>
      <c r="D497" s="30" t="n">
        <v>277.65</v>
      </c>
      <c r="E497" s="31">
        <f>Riepilogo!C22</f>
        <v/>
      </c>
      <c r="F497" s="32">
        <f>IF(AND(ISNUMBER(D497),ISNUMBER(E497)),E497-D497,"")</f>
        <v/>
      </c>
      <c r="G497" s="4">
        <f>IF(AND(D497="",E497=""),"Sì",IF(AND(ISNUMBER(D497),ISNUMBER(E497)),IF(ABS(E497-D497)&lt;=1E-9*MAX(1,ABS(D497)),"Sì","No"),IF(D497=E497,"Sì","No")))</f>
        <v/>
      </c>
    </row>
    <row r="498">
      <c r="A498" s="4" t="inlineStr">
        <is>
          <t>Riepilogo</t>
        </is>
      </c>
      <c r="B498" s="4" t="inlineStr">
        <is>
          <t>Novembre assorbito cliente B</t>
        </is>
      </c>
      <c r="D498" s="30" t="n">
        <v>897.4299999999999</v>
      </c>
      <c r="E498" s="31">
        <f>Riepilogo!D22</f>
        <v/>
      </c>
      <c r="F498" s="32">
        <f>IF(AND(ISNUMBER(D498),ISNUMBER(E498)),E498-D498,"")</f>
        <v/>
      </c>
      <c r="G498" s="4">
        <f>IF(AND(D498="",E498=""),"Sì",IF(AND(ISNUMBER(D498),ISNUMBER(E498)),IF(ABS(E498-D498)&lt;=1E-9*MAX(1,ABS(D498)),"Sì","No"),IF(D498=E498,"Sì","No")))</f>
        <v/>
      </c>
    </row>
    <row r="499">
      <c r="A499" s="4" t="inlineStr">
        <is>
          <t>Riepilogo</t>
        </is>
      </c>
      <c r="B499" s="4" t="inlineStr">
        <is>
          <t>Novembre assorbito cliente C</t>
        </is>
      </c>
      <c r="D499" s="30" t="n">
        <v>303.61</v>
      </c>
      <c r="E499" s="31">
        <f>Riepilogo!E22</f>
        <v/>
      </c>
      <c r="F499" s="32">
        <f>IF(AND(ISNUMBER(D499),ISNUMBER(E499)),E499-D499,"")</f>
        <v/>
      </c>
      <c r="G499" s="4">
        <f>IF(AND(D499="",E499=""),"Sì",IF(AND(ISNUMBER(D499),ISNUMBER(E499)),IF(ABS(E499-D499)&lt;=1E-9*MAX(1,ABS(D499)),"Sì","No"),IF(D499=E499,"Sì","No")))</f>
        <v/>
      </c>
    </row>
    <row r="500">
      <c r="A500" s="4" t="inlineStr">
        <is>
          <t>Riepilogo</t>
        </is>
      </c>
      <c r="B500" s="4" t="inlineStr">
        <is>
          <t>Novembre da_pagare cliente A</t>
        </is>
      </c>
      <c r="D500" s="30" t="n">
        <v>287.76</v>
      </c>
      <c r="E500" s="31">
        <f>Riepilogo!C23</f>
        <v/>
      </c>
      <c r="F500" s="32">
        <f>IF(AND(ISNUMBER(D500),ISNUMBER(E500)),E500-D500,"")</f>
        <v/>
      </c>
      <c r="G500" s="4">
        <f>IF(AND(D500="",E500=""),"Sì",IF(AND(ISNUMBER(D500),ISNUMBER(E500)),IF(ABS(E500-D500)&lt;=1E-9*MAX(1,ABS(D500)),"Sì","No"),IF(D500=E500,"Sì","No")))</f>
        <v/>
      </c>
    </row>
    <row r="501">
      <c r="A501" s="4" t="inlineStr">
        <is>
          <t>Riepilogo</t>
        </is>
      </c>
      <c r="B501" s="4" t="inlineStr">
        <is>
          <t>Novembre da_pagare cliente B</t>
        </is>
      </c>
      <c r="D501" s="30" t="n">
        <v>1594.73</v>
      </c>
      <c r="E501" s="31">
        <f>Riepilogo!D23</f>
        <v/>
      </c>
      <c r="F501" s="32">
        <f>IF(AND(ISNUMBER(D501),ISNUMBER(E501)),E501-D501,"")</f>
        <v/>
      </c>
      <c r="G501" s="4">
        <f>IF(AND(D501="",E501=""),"Sì",IF(AND(ISNUMBER(D501),ISNUMBER(E501)),IF(ABS(E501-D501)&lt;=1E-9*MAX(1,ABS(D501)),"Sì","No"),IF(D501=E501,"Sì","No")))</f>
        <v/>
      </c>
    </row>
    <row r="502">
      <c r="A502" s="4" t="inlineStr">
        <is>
          <t>Riepilogo</t>
        </is>
      </c>
      <c r="B502" s="4" t="inlineStr">
        <is>
          <t>Novembre da_pagare cliente C</t>
        </is>
      </c>
      <c r="D502" s="30" t="n">
        <v>566.3200000000001</v>
      </c>
      <c r="E502" s="31">
        <f>Riepilogo!E23</f>
        <v/>
      </c>
      <c r="F502" s="32">
        <f>IF(AND(ISNUMBER(D502),ISNUMBER(E502)),E502-D502,"")</f>
        <v/>
      </c>
      <c r="G502" s="4">
        <f>IF(AND(D502="",E502=""),"Sì",IF(AND(ISNUMBER(D502),ISNUMBER(E502)),IF(ABS(E502-D502)&lt;=1E-9*MAX(1,ABS(D502)),"Sì","No"),IF(D502=E502,"Sì","No")))</f>
        <v/>
      </c>
    </row>
  </sheetData>
  <conditionalFormatting sqref="G7:G502">
    <cfRule type="cellIs" priority="1" operator="equal" dxfId="1">
      <formula>"Sì"</formula>
    </cfRule>
    <cfRule type="cellIs" priority="2" operator="equal" dxfId="0">
      <formula>"No"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Domenico Perroni</dc:creator>
  <dc:title xmlns:dc="http://purl.org/dc/elements/1.1/">Controlli cedolini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